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hoonlap\Bos\2021\07\uct\"/>
    </mc:Choice>
  </mc:AlternateContent>
  <xr:revisionPtr revIDLastSave="0" documentId="8_{63A915C6-BA56-40F0-8DC3-65F04E10C457}" xr6:coauthVersionLast="47" xr6:coauthVersionMax="47" xr10:uidLastSave="{00000000-0000-0000-0000-000000000000}"/>
  <bookViews>
    <workbookView xWindow="-120" yWindow="-120" windowWidth="51840" windowHeight="21240" tabRatio="601" activeTab="14"/>
  </bookViews>
  <sheets>
    <sheet name="1€" sheetId="17" r:id="rId1"/>
    <sheet name="2€" sheetId="18" r:id="rId2"/>
    <sheet name="3€" sheetId="19" r:id="rId3"/>
    <sheet name="4€" sheetId="20" r:id="rId4"/>
    <sheet name="5€" sheetId="21" r:id="rId5"/>
    <sheet name="6€" sheetId="22" r:id="rId6"/>
    <sheet name="7€" sheetId="23" r:id="rId7"/>
    <sheet name="8€" sheetId="24" r:id="rId8"/>
    <sheet name="9€" sheetId="25" r:id="rId9"/>
    <sheet name="10€" sheetId="26" r:id="rId10"/>
    <sheet name="11€" sheetId="27" r:id="rId11"/>
    <sheet name="12€" sheetId="28" r:id="rId12"/>
    <sheet name="13€" sheetId="29" r:id="rId13"/>
    <sheet name="14€" sheetId="30" r:id="rId14"/>
    <sheet name="1 - 14€" sheetId="31" r:id="rId15"/>
  </sheets>
  <definedNames>
    <definedName name="_xlnm.Print_Titles" localSheetId="0">'1€'!$1:$5</definedName>
    <definedName name="_xlnm.Print_Titles" localSheetId="9">'10€'!$1:$5</definedName>
    <definedName name="_xlnm.Print_Titles" localSheetId="10">'11€'!$1:$5</definedName>
    <definedName name="_xlnm.Print_Titles" localSheetId="11">'12€'!$1:$5</definedName>
    <definedName name="_xlnm.Print_Titles" localSheetId="12">'13€'!$1:$5</definedName>
    <definedName name="_xlnm.Print_Titles" localSheetId="13">'14€'!$1:$4</definedName>
    <definedName name="_xlnm.Print_Titles" localSheetId="1">'2€'!$1:$5</definedName>
    <definedName name="_xlnm.Print_Titles" localSheetId="2">'3€'!$1:$5</definedName>
    <definedName name="_xlnm.Print_Titles" localSheetId="3">'4€'!$1:$4</definedName>
    <definedName name="_xlnm.Print_Titles" localSheetId="4">'5€'!$1:$5</definedName>
    <definedName name="_xlnm.Print_Titles" localSheetId="5">'6€'!$1:$5</definedName>
    <definedName name="_xlnm.Print_Titles" localSheetId="6">'7€'!$1:$5</definedName>
    <definedName name="_xlnm.Print_Titles" localSheetId="7">'8€'!$1:$5</definedName>
    <definedName name="_xlnm.Print_Titles" localSheetId="8">'9€'!$3:$5</definedName>
    <definedName name="_xlnm.Print_Area" localSheetId="11">'12€'!$A$1:$N$43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31" l="1"/>
  <c r="P9" i="31"/>
  <c r="K19" i="22"/>
  <c r="I19" i="22"/>
  <c r="F19" i="22"/>
  <c r="E19" i="22"/>
  <c r="L19" i="22" s="1"/>
  <c r="H19" i="22"/>
  <c r="J19" i="22"/>
  <c r="M19" i="22"/>
  <c r="G87" i="25"/>
  <c r="G86" i="25"/>
  <c r="G47" i="25"/>
  <c r="G44" i="25" s="1"/>
  <c r="G31" i="25" s="1"/>
  <c r="F47" i="25"/>
  <c r="F44" i="25" s="1"/>
  <c r="E47" i="25"/>
  <c r="E44" i="25" s="1"/>
  <c r="G35" i="25"/>
  <c r="G32" i="25"/>
  <c r="F35" i="25"/>
  <c r="E35" i="25"/>
  <c r="L13" i="23"/>
  <c r="L37" i="19"/>
  <c r="P8" i="31"/>
  <c r="J15" i="25"/>
  <c r="J8" i="25"/>
  <c r="J7" i="25" s="1"/>
  <c r="J6" i="25" s="1"/>
  <c r="L63" i="27"/>
  <c r="M63" i="27" s="1"/>
  <c r="L50" i="27"/>
  <c r="N50" i="27"/>
  <c r="H49" i="27"/>
  <c r="H48" i="27" s="1"/>
  <c r="G12" i="24"/>
  <c r="F44" i="17"/>
  <c r="J27" i="17"/>
  <c r="J24" i="17" s="1"/>
  <c r="E8" i="17"/>
  <c r="E7" i="17" s="1"/>
  <c r="G8" i="25"/>
  <c r="J24" i="25"/>
  <c r="L91" i="25"/>
  <c r="L90" i="25"/>
  <c r="L89" i="25"/>
  <c r="L88" i="25"/>
  <c r="L92" i="25"/>
  <c r="L15" i="31"/>
  <c r="O15" i="31" s="1"/>
  <c r="P15" i="31"/>
  <c r="G7" i="22"/>
  <c r="G6" i="22" s="1"/>
  <c r="L26" i="20"/>
  <c r="L50" i="20"/>
  <c r="L49" i="20"/>
  <c r="J30" i="19"/>
  <c r="L85" i="25"/>
  <c r="J7" i="22"/>
  <c r="J6" i="22" s="1"/>
  <c r="G29" i="17"/>
  <c r="G24" i="17"/>
  <c r="G38" i="17"/>
  <c r="G37" i="17" s="1"/>
  <c r="L37" i="17" s="1"/>
  <c r="L13" i="24"/>
  <c r="M13" i="24" s="1"/>
  <c r="M12" i="24" s="1"/>
  <c r="J12" i="24"/>
  <c r="J11" i="23"/>
  <c r="J10" i="23" s="1"/>
  <c r="J6" i="23" s="1"/>
  <c r="J31" i="26"/>
  <c r="J27" i="21"/>
  <c r="L28" i="21"/>
  <c r="L79" i="25"/>
  <c r="L74" i="25" s="1"/>
  <c r="L73" i="25"/>
  <c r="G74" i="25"/>
  <c r="G67" i="25" s="1"/>
  <c r="G80" i="25"/>
  <c r="G68" i="25"/>
  <c r="L46" i="25"/>
  <c r="L34" i="25"/>
  <c r="L36" i="25"/>
  <c r="M36" i="25" s="1"/>
  <c r="L37" i="25"/>
  <c r="M37" i="25"/>
  <c r="L38" i="25"/>
  <c r="L39" i="25"/>
  <c r="N39" i="25" s="1"/>
  <c r="L40" i="25"/>
  <c r="M40" i="25" s="1"/>
  <c r="L41" i="25"/>
  <c r="L42" i="25"/>
  <c r="L43" i="25"/>
  <c r="H44" i="25"/>
  <c r="I44" i="25"/>
  <c r="J44" i="25"/>
  <c r="K44" i="25"/>
  <c r="L45" i="25"/>
  <c r="N45" i="25" s="1"/>
  <c r="L48" i="25"/>
  <c r="M48" i="25" s="1"/>
  <c r="L49" i="25"/>
  <c r="L50" i="25"/>
  <c r="L51" i="25"/>
  <c r="M51" i="25"/>
  <c r="L52" i="25"/>
  <c r="L53" i="25"/>
  <c r="M53" i="25"/>
  <c r="L54" i="25"/>
  <c r="N54" i="25" s="1"/>
  <c r="M54" i="25"/>
  <c r="E57" i="25"/>
  <c r="E56" i="25" s="1"/>
  <c r="E55" i="25" s="1"/>
  <c r="F57" i="25"/>
  <c r="F56" i="25" s="1"/>
  <c r="F55" i="25" s="1"/>
  <c r="G57" i="25"/>
  <c r="H57" i="25"/>
  <c r="I57" i="25"/>
  <c r="J57" i="25"/>
  <c r="K57" i="25"/>
  <c r="L58" i="25"/>
  <c r="N58" i="25" s="1"/>
  <c r="N57" i="25" s="1"/>
  <c r="N56" i="25" s="1"/>
  <c r="N55" i="25" s="1"/>
  <c r="L59" i="25"/>
  <c r="E60" i="25"/>
  <c r="F60" i="25"/>
  <c r="G60" i="25"/>
  <c r="H60" i="25"/>
  <c r="H56" i="25" s="1"/>
  <c r="H55" i="25" s="1"/>
  <c r="I60" i="25"/>
  <c r="J60" i="25"/>
  <c r="J56" i="25" s="1"/>
  <c r="J55" i="25" s="1"/>
  <c r="K60" i="25"/>
  <c r="K56" i="25" s="1"/>
  <c r="K55" i="25" s="1"/>
  <c r="L61" i="25"/>
  <c r="L62" i="25"/>
  <c r="E63" i="25"/>
  <c r="F63" i="25"/>
  <c r="G63" i="25"/>
  <c r="H63" i="25"/>
  <c r="I63" i="25"/>
  <c r="J63" i="25"/>
  <c r="K63" i="25"/>
  <c r="L64" i="25"/>
  <c r="N64" i="25" s="1"/>
  <c r="N63" i="25" s="1"/>
  <c r="L65" i="25"/>
  <c r="M65" i="25" s="1"/>
  <c r="L66" i="25"/>
  <c r="M66" i="25" s="1"/>
  <c r="E68" i="25"/>
  <c r="F68" i="25"/>
  <c r="H68" i="25"/>
  <c r="I68" i="25"/>
  <c r="L68" i="25" s="1"/>
  <c r="L67" i="25" s="1"/>
  <c r="J68" i="25"/>
  <c r="K68" i="25"/>
  <c r="K67" i="25" s="1"/>
  <c r="L69" i="25"/>
  <c r="M69" i="25" s="1"/>
  <c r="L70" i="25"/>
  <c r="M70" i="25" s="1"/>
  <c r="L71" i="25"/>
  <c r="N71" i="25" s="1"/>
  <c r="L72" i="25"/>
  <c r="E74" i="25"/>
  <c r="F74" i="25"/>
  <c r="H74" i="25"/>
  <c r="H67" i="25" s="1"/>
  <c r="I74" i="25"/>
  <c r="J74" i="25"/>
  <c r="K74" i="25"/>
  <c r="L75" i="25"/>
  <c r="N75" i="25" s="1"/>
  <c r="N74" i="25" s="1"/>
  <c r="L76" i="25"/>
  <c r="M76" i="25" s="1"/>
  <c r="M74" i="25" s="1"/>
  <c r="L77" i="25"/>
  <c r="L78" i="25"/>
  <c r="E80" i="25"/>
  <c r="F80" i="25"/>
  <c r="H80" i="25"/>
  <c r="I80" i="25"/>
  <c r="I67" i="25" s="1"/>
  <c r="J80" i="25"/>
  <c r="K80" i="25"/>
  <c r="L81" i="25"/>
  <c r="L80" i="25" s="1"/>
  <c r="L82" i="25"/>
  <c r="H13" i="26"/>
  <c r="H8" i="26" s="1"/>
  <c r="H7" i="26" s="1"/>
  <c r="H6" i="26" s="1"/>
  <c r="G13" i="26"/>
  <c r="L18" i="22"/>
  <c r="M18" i="22"/>
  <c r="L22" i="22"/>
  <c r="G19" i="22"/>
  <c r="L29" i="21"/>
  <c r="L27" i="21" s="1"/>
  <c r="E31" i="26"/>
  <c r="E30" i="26" s="1"/>
  <c r="F31" i="26"/>
  <c r="F30" i="26" s="1"/>
  <c r="F6" i="26" s="1"/>
  <c r="F8" i="26"/>
  <c r="F7" i="26"/>
  <c r="G31" i="26"/>
  <c r="G30" i="26"/>
  <c r="G8" i="26"/>
  <c r="G7" i="26"/>
  <c r="G6" i="26" s="1"/>
  <c r="L21" i="22"/>
  <c r="F7" i="22"/>
  <c r="L22" i="30"/>
  <c r="M22" i="30" s="1"/>
  <c r="F19" i="20"/>
  <c r="E19" i="20"/>
  <c r="L20" i="20"/>
  <c r="L21" i="20"/>
  <c r="L22" i="20"/>
  <c r="L19" i="20"/>
  <c r="L20" i="22"/>
  <c r="E10" i="30"/>
  <c r="E7" i="30" s="1"/>
  <c r="E6" i="30" s="1"/>
  <c r="L21" i="30"/>
  <c r="L19" i="30" s="1"/>
  <c r="L20" i="30"/>
  <c r="N20" i="30" s="1"/>
  <c r="K19" i="30"/>
  <c r="F10" i="30"/>
  <c r="G10" i="30"/>
  <c r="I19" i="30"/>
  <c r="I8" i="30"/>
  <c r="I10" i="30"/>
  <c r="I7" i="30" s="1"/>
  <c r="I6" i="30" s="1"/>
  <c r="L20" i="31"/>
  <c r="O20" i="31" s="1"/>
  <c r="F8" i="17"/>
  <c r="F7" i="17" s="1"/>
  <c r="F6" i="17" s="1"/>
  <c r="F15" i="17"/>
  <c r="F21" i="17"/>
  <c r="F33" i="17"/>
  <c r="F32" i="17"/>
  <c r="G8" i="17"/>
  <c r="G15" i="17"/>
  <c r="G21" i="17"/>
  <c r="G7" i="17"/>
  <c r="G6" i="17" s="1"/>
  <c r="G33" i="17"/>
  <c r="G32" i="17" s="1"/>
  <c r="G44" i="17"/>
  <c r="G40" i="17"/>
  <c r="J29" i="17"/>
  <c r="J8" i="17"/>
  <c r="L7" i="31"/>
  <c r="O7" i="31" s="1"/>
  <c r="E7" i="18"/>
  <c r="E6" i="18"/>
  <c r="F7" i="18"/>
  <c r="F6" i="18" s="1"/>
  <c r="L8" i="31"/>
  <c r="O8" i="31" s="1"/>
  <c r="G7" i="19"/>
  <c r="G11" i="19"/>
  <c r="G15" i="19"/>
  <c r="G10" i="19"/>
  <c r="G19" i="19"/>
  <c r="G30" i="19"/>
  <c r="G38" i="19"/>
  <c r="G17" i="19"/>
  <c r="G28" i="19"/>
  <c r="E6" i="20"/>
  <c r="E15" i="20"/>
  <c r="E41" i="20"/>
  <c r="E40" i="20" s="1"/>
  <c r="F6" i="20"/>
  <c r="F15" i="20"/>
  <c r="F23" i="20"/>
  <c r="F28" i="20"/>
  <c r="F41" i="20"/>
  <c r="F40" i="20" s="1"/>
  <c r="G6" i="20"/>
  <c r="G19" i="20"/>
  <c r="G23" i="20"/>
  <c r="G28" i="20"/>
  <c r="G38" i="20"/>
  <c r="G36" i="20"/>
  <c r="G35" i="20" s="1"/>
  <c r="G41" i="20"/>
  <c r="G40" i="20" s="1"/>
  <c r="G15" i="20"/>
  <c r="L10" i="31"/>
  <c r="O10" i="31" s="1"/>
  <c r="G8" i="21"/>
  <c r="G7" i="21"/>
  <c r="G6" i="21" s="1"/>
  <c r="G19" i="21"/>
  <c r="G25" i="21"/>
  <c r="F8" i="21"/>
  <c r="F7" i="21" s="1"/>
  <c r="F6" i="21" s="1"/>
  <c r="F19" i="21"/>
  <c r="L11" i="31"/>
  <c r="O11" i="31" s="1"/>
  <c r="E7" i="22"/>
  <c r="L12" i="31"/>
  <c r="O12" i="31" s="1"/>
  <c r="P12" i="31"/>
  <c r="G8" i="23"/>
  <c r="L8" i="23" s="1"/>
  <c r="G7" i="23"/>
  <c r="G6" i="23" s="1"/>
  <c r="G11" i="23"/>
  <c r="G10" i="23" s="1"/>
  <c r="G16" i="23"/>
  <c r="F11" i="23"/>
  <c r="F10" i="23" s="1"/>
  <c r="F6" i="23" s="1"/>
  <c r="L13" i="31"/>
  <c r="P13" i="31" s="1"/>
  <c r="F16" i="24"/>
  <c r="G16" i="24"/>
  <c r="G8" i="24"/>
  <c r="G7" i="24" s="1"/>
  <c r="G22" i="24"/>
  <c r="L14" i="31"/>
  <c r="P14" i="31" s="1"/>
  <c r="E8" i="25"/>
  <c r="E15" i="25"/>
  <c r="E7" i="25"/>
  <c r="E24" i="25"/>
  <c r="F8" i="25"/>
  <c r="F15" i="25"/>
  <c r="F24" i="25"/>
  <c r="F7" i="25"/>
  <c r="F6" i="25" s="1"/>
  <c r="F32" i="25"/>
  <c r="F31" i="25" s="1"/>
  <c r="G15" i="25"/>
  <c r="G24" i="25"/>
  <c r="H32" i="25"/>
  <c r="H31" i="25"/>
  <c r="H8" i="25"/>
  <c r="H15" i="25"/>
  <c r="H86" i="25"/>
  <c r="H24" i="25"/>
  <c r="H31" i="26"/>
  <c r="L16" i="31"/>
  <c r="O16" i="31"/>
  <c r="G7" i="27"/>
  <c r="G35" i="27"/>
  <c r="G46" i="27"/>
  <c r="G45" i="27" s="1"/>
  <c r="G48" i="27"/>
  <c r="G33" i="27"/>
  <c r="F7" i="27"/>
  <c r="F48" i="27"/>
  <c r="F35" i="27"/>
  <c r="E35" i="27"/>
  <c r="H7" i="27"/>
  <c r="H35" i="27"/>
  <c r="L17" i="31"/>
  <c r="P17" i="31" s="1"/>
  <c r="J43" i="28"/>
  <c r="J8" i="28"/>
  <c r="J7" i="28"/>
  <c r="J28" i="28"/>
  <c r="E36" i="28"/>
  <c r="E28" i="28"/>
  <c r="E21" i="28"/>
  <c r="E20" i="28"/>
  <c r="F36" i="28"/>
  <c r="F28" i="28"/>
  <c r="F21" i="28"/>
  <c r="F20" i="28" s="1"/>
  <c r="F6" i="28" s="1"/>
  <c r="G36" i="28"/>
  <c r="G28" i="28"/>
  <c r="G21" i="28"/>
  <c r="G20" i="28" s="1"/>
  <c r="G8" i="28"/>
  <c r="G7" i="28" s="1"/>
  <c r="G43" i="28"/>
  <c r="L18" i="31"/>
  <c r="O18" i="31" s="1"/>
  <c r="P18" i="31"/>
  <c r="G8" i="29"/>
  <c r="G7" i="29" s="1"/>
  <c r="G11" i="29"/>
  <c r="G14" i="29"/>
  <c r="G24" i="29"/>
  <c r="G23" i="29" s="1"/>
  <c r="G29" i="29"/>
  <c r="G19" i="29"/>
  <c r="F14" i="29"/>
  <c r="F24" i="29"/>
  <c r="F23" i="29"/>
  <c r="F29" i="29"/>
  <c r="E24" i="29"/>
  <c r="E23" i="29" s="1"/>
  <c r="E29" i="29"/>
  <c r="H29" i="29"/>
  <c r="H8" i="29"/>
  <c r="H14" i="29"/>
  <c r="H19" i="29"/>
  <c r="H24" i="29"/>
  <c r="H23" i="29"/>
  <c r="I29" i="29"/>
  <c r="I14" i="29"/>
  <c r="L19" i="31"/>
  <c r="O19" i="31" s="1"/>
  <c r="L37" i="28"/>
  <c r="M37" i="28"/>
  <c r="L38" i="28"/>
  <c r="L39" i="28"/>
  <c r="M39" i="28" s="1"/>
  <c r="L40" i="28"/>
  <c r="M40" i="28" s="1"/>
  <c r="L41" i="28"/>
  <c r="M41" i="28"/>
  <c r="L42" i="28"/>
  <c r="L36" i="28" s="1"/>
  <c r="L29" i="28"/>
  <c r="M29" i="28" s="1"/>
  <c r="M28" i="28" s="1"/>
  <c r="L30" i="28"/>
  <c r="M30" i="28" s="1"/>
  <c r="L31" i="28"/>
  <c r="M31" i="28"/>
  <c r="L32" i="28"/>
  <c r="M32" i="28" s="1"/>
  <c r="L33" i="28"/>
  <c r="M33" i="28"/>
  <c r="L34" i="28"/>
  <c r="M34" i="28" s="1"/>
  <c r="L35" i="28"/>
  <c r="M35" i="28" s="1"/>
  <c r="L22" i="28"/>
  <c r="M22" i="28" s="1"/>
  <c r="L23" i="28"/>
  <c r="M23" i="28" s="1"/>
  <c r="L24" i="28"/>
  <c r="L25" i="28"/>
  <c r="M25" i="28" s="1"/>
  <c r="N25" i="28"/>
  <c r="L26" i="28"/>
  <c r="L21" i="28" s="1"/>
  <c r="L20" i="28" s="1"/>
  <c r="L27" i="28"/>
  <c r="N27" i="28" s="1"/>
  <c r="L9" i="28"/>
  <c r="N9" i="28"/>
  <c r="L10" i="28"/>
  <c r="M10" i="28" s="1"/>
  <c r="M8" i="28" s="1"/>
  <c r="M7" i="28" s="1"/>
  <c r="L11" i="28"/>
  <c r="L12" i="28"/>
  <c r="L8" i="28"/>
  <c r="L7" i="28" s="1"/>
  <c r="L9" i="26"/>
  <c r="N9" i="26" s="1"/>
  <c r="L10" i="26"/>
  <c r="N10" i="26" s="1"/>
  <c r="L11" i="26"/>
  <c r="M11" i="26"/>
  <c r="L12" i="26"/>
  <c r="N12" i="26" s="1"/>
  <c r="L32" i="26"/>
  <c r="M32" i="26" s="1"/>
  <c r="L33" i="26"/>
  <c r="L31" i="26" s="1"/>
  <c r="N33" i="26"/>
  <c r="L34" i="26"/>
  <c r="M34" i="26" s="1"/>
  <c r="L35" i="26"/>
  <c r="M35" i="26"/>
  <c r="L39" i="26"/>
  <c r="N39" i="26" s="1"/>
  <c r="L40" i="26"/>
  <c r="M40" i="26"/>
  <c r="L36" i="26"/>
  <c r="N36" i="26" s="1"/>
  <c r="M36" i="26"/>
  <c r="L37" i="26"/>
  <c r="N37" i="26" s="1"/>
  <c r="L38" i="26"/>
  <c r="N38" i="26"/>
  <c r="I31" i="26"/>
  <c r="I8" i="26"/>
  <c r="I7" i="26"/>
  <c r="J8" i="26"/>
  <c r="J7" i="26" s="1"/>
  <c r="K8" i="26"/>
  <c r="K7" i="26"/>
  <c r="E8" i="26"/>
  <c r="E7" i="26" s="1"/>
  <c r="E6" i="26" s="1"/>
  <c r="L6" i="26" s="1"/>
  <c r="E15" i="17"/>
  <c r="E21" i="17"/>
  <c r="E33" i="17"/>
  <c r="E32" i="17" s="1"/>
  <c r="L32" i="17" s="1"/>
  <c r="H8" i="17"/>
  <c r="H15" i="17"/>
  <c r="H21" i="17"/>
  <c r="H7" i="17" s="1"/>
  <c r="H6" i="17" s="1"/>
  <c r="H44" i="17"/>
  <c r="I8" i="17"/>
  <c r="I7" i="17" s="1"/>
  <c r="I6" i="17" s="1"/>
  <c r="E24" i="17"/>
  <c r="H40" i="17"/>
  <c r="I40" i="17"/>
  <c r="J40" i="17"/>
  <c r="K40" i="17"/>
  <c r="L41" i="17"/>
  <c r="L42" i="17"/>
  <c r="L43" i="17"/>
  <c r="L20" i="19"/>
  <c r="L21" i="19"/>
  <c r="L24" i="19"/>
  <c r="L19" i="19" s="1"/>
  <c r="L22" i="19"/>
  <c r="L23" i="19"/>
  <c r="L25" i="19"/>
  <c r="L26" i="19"/>
  <c r="L27" i="19"/>
  <c r="I44" i="17"/>
  <c r="J44" i="17"/>
  <c r="K44" i="17"/>
  <c r="I21" i="17"/>
  <c r="J21" i="17"/>
  <c r="K21" i="17"/>
  <c r="H32" i="17"/>
  <c r="I32" i="17"/>
  <c r="J32" i="17"/>
  <c r="K32" i="17"/>
  <c r="L34" i="17"/>
  <c r="L35" i="17"/>
  <c r="L36" i="17"/>
  <c r="L42" i="19"/>
  <c r="L45" i="28"/>
  <c r="L44" i="28"/>
  <c r="H43" i="28"/>
  <c r="L43" i="28" s="1"/>
  <c r="I43" i="28"/>
  <c r="K43" i="28"/>
  <c r="K27" i="21"/>
  <c r="I27" i="21"/>
  <c r="H27" i="21"/>
  <c r="G27" i="21"/>
  <c r="F27" i="21"/>
  <c r="E27" i="21"/>
  <c r="L17" i="30"/>
  <c r="M17" i="30"/>
  <c r="L11" i="30"/>
  <c r="L10" i="30" s="1"/>
  <c r="N11" i="30"/>
  <c r="L12" i="30"/>
  <c r="N12" i="30" s="1"/>
  <c r="L13" i="30"/>
  <c r="N13" i="30"/>
  <c r="L14" i="30"/>
  <c r="M14" i="30" s="1"/>
  <c r="L15" i="30"/>
  <c r="N15" i="30" s="1"/>
  <c r="L18" i="30"/>
  <c r="L16" i="30"/>
  <c r="M16" i="30" s="1"/>
  <c r="N16" i="30"/>
  <c r="L33" i="25"/>
  <c r="L32" i="25" s="1"/>
  <c r="L28" i="26"/>
  <c r="K8" i="21"/>
  <c r="K7" i="21" s="1"/>
  <c r="K6" i="21" s="1"/>
  <c r="J8" i="21"/>
  <c r="J7" i="21" s="1"/>
  <c r="J6" i="21" s="1"/>
  <c r="I8" i="21"/>
  <c r="I7" i="21" s="1"/>
  <c r="I6" i="21" s="1"/>
  <c r="H8" i="21"/>
  <c r="H7" i="21" s="1"/>
  <c r="H6" i="21" s="1"/>
  <c r="E8" i="21"/>
  <c r="E7" i="21"/>
  <c r="L9" i="21"/>
  <c r="L8" i="21" s="1"/>
  <c r="L7" i="21" s="1"/>
  <c r="L10" i="21"/>
  <c r="L14" i="21"/>
  <c r="L18" i="21"/>
  <c r="L11" i="21"/>
  <c r="L12" i="21"/>
  <c r="L13" i="21"/>
  <c r="L15" i="21"/>
  <c r="L16" i="21"/>
  <c r="L17" i="21"/>
  <c r="L55" i="27"/>
  <c r="K8" i="28"/>
  <c r="K7" i="28" s="1"/>
  <c r="I8" i="28"/>
  <c r="I7" i="28"/>
  <c r="H8" i="28"/>
  <c r="H7" i="28" s="1"/>
  <c r="H6" i="28" s="1"/>
  <c r="F8" i="28"/>
  <c r="F7" i="28"/>
  <c r="E8" i="28"/>
  <c r="E7" i="28"/>
  <c r="L15" i="28"/>
  <c r="L14" i="28" s="1"/>
  <c r="L13" i="28" s="1"/>
  <c r="L16" i="28"/>
  <c r="N16" i="28" s="1"/>
  <c r="L17" i="28"/>
  <c r="N17" i="28" s="1"/>
  <c r="L18" i="28"/>
  <c r="L19" i="28"/>
  <c r="K14" i="28"/>
  <c r="K13" i="28" s="1"/>
  <c r="J14" i="28"/>
  <c r="I14" i="28"/>
  <c r="I13" i="28"/>
  <c r="H14" i="28"/>
  <c r="H13" i="28" s="1"/>
  <c r="G14" i="28"/>
  <c r="G13" i="28" s="1"/>
  <c r="F14" i="28"/>
  <c r="F13" i="28"/>
  <c r="E14" i="28"/>
  <c r="E13" i="28" s="1"/>
  <c r="E6" i="28" s="1"/>
  <c r="K8" i="17"/>
  <c r="K7" i="17" s="1"/>
  <c r="K6" i="17" s="1"/>
  <c r="L28" i="17"/>
  <c r="L27" i="17"/>
  <c r="L30" i="17"/>
  <c r="L29" i="17" s="1"/>
  <c r="L31" i="17"/>
  <c r="L25" i="17"/>
  <c r="L26" i="17"/>
  <c r="L45" i="17"/>
  <c r="L44" i="17" s="1"/>
  <c r="L39" i="17"/>
  <c r="L23" i="17"/>
  <c r="L22" i="17"/>
  <c r="L21" i="17"/>
  <c r="L20" i="17"/>
  <c r="L19" i="17"/>
  <c r="L18" i="17"/>
  <c r="L17" i="17"/>
  <c r="L15" i="17" s="1"/>
  <c r="L16" i="17"/>
  <c r="L14" i="17"/>
  <c r="L13" i="17"/>
  <c r="L12" i="17"/>
  <c r="L11" i="17"/>
  <c r="L10" i="17"/>
  <c r="L9" i="17"/>
  <c r="L8" i="17" s="1"/>
  <c r="L7" i="17" s="1"/>
  <c r="K15" i="17"/>
  <c r="J15" i="17"/>
  <c r="J7" i="17" s="1"/>
  <c r="J6" i="17" s="1"/>
  <c r="I15" i="17"/>
  <c r="L9" i="23"/>
  <c r="K24" i="17"/>
  <c r="I24" i="17"/>
  <c r="H24" i="17"/>
  <c r="F24" i="17"/>
  <c r="K24" i="29"/>
  <c r="J24" i="29"/>
  <c r="I24" i="29"/>
  <c r="L28" i="29"/>
  <c r="K30" i="26"/>
  <c r="L42" i="26"/>
  <c r="N42" i="26" s="1"/>
  <c r="N41" i="26" s="1"/>
  <c r="J41" i="26"/>
  <c r="I41" i="26"/>
  <c r="H41" i="26"/>
  <c r="G41" i="26"/>
  <c r="F41" i="26"/>
  <c r="E41" i="26"/>
  <c r="L29" i="27"/>
  <c r="L28" i="27"/>
  <c r="L29" i="26"/>
  <c r="L27" i="26"/>
  <c r="L26" i="26"/>
  <c r="L25" i="26"/>
  <c r="M25" i="26" s="1"/>
  <c r="L24" i="26"/>
  <c r="L23" i="26"/>
  <c r="N43" i="28"/>
  <c r="M43" i="28"/>
  <c r="G7" i="18"/>
  <c r="G6" i="18"/>
  <c r="H7" i="18"/>
  <c r="H6" i="18"/>
  <c r="I7" i="18"/>
  <c r="I6" i="18" s="1"/>
  <c r="J7" i="18"/>
  <c r="J6" i="18" s="1"/>
  <c r="E7" i="19"/>
  <c r="E11" i="19"/>
  <c r="E15" i="19"/>
  <c r="E10" i="19" s="1"/>
  <c r="E6" i="19" s="1"/>
  <c r="E17" i="19"/>
  <c r="E19" i="19"/>
  <c r="E28" i="19"/>
  <c r="E30" i="19"/>
  <c r="E38" i="19"/>
  <c r="F7" i="19"/>
  <c r="F6" i="19" s="1"/>
  <c r="F11" i="19"/>
  <c r="F15" i="19"/>
  <c r="F10" i="19"/>
  <c r="F17" i="19"/>
  <c r="F19" i="19"/>
  <c r="F28" i="19"/>
  <c r="F30" i="19"/>
  <c r="F38" i="19"/>
  <c r="H7" i="19"/>
  <c r="H11" i="19"/>
  <c r="H10" i="19" s="1"/>
  <c r="H15" i="19"/>
  <c r="H17" i="19"/>
  <c r="H19" i="19"/>
  <c r="H28" i="19"/>
  <c r="H30" i="19"/>
  <c r="H38" i="19"/>
  <c r="I7" i="19"/>
  <c r="I11" i="19"/>
  <c r="I15" i="19"/>
  <c r="I10" i="19" s="1"/>
  <c r="I6" i="19" s="1"/>
  <c r="I17" i="19"/>
  <c r="I19" i="19"/>
  <c r="I28" i="19"/>
  <c r="I30" i="19"/>
  <c r="I38" i="19"/>
  <c r="J7" i="19"/>
  <c r="J11" i="19"/>
  <c r="J10" i="19" s="1"/>
  <c r="J6" i="19" s="1"/>
  <c r="J15" i="19"/>
  <c r="J17" i="19"/>
  <c r="J19" i="19"/>
  <c r="J28" i="19"/>
  <c r="J38" i="19"/>
  <c r="E23" i="20"/>
  <c r="E28" i="20"/>
  <c r="E36" i="20"/>
  <c r="E38" i="20"/>
  <c r="F36" i="20"/>
  <c r="F35" i="20" s="1"/>
  <c r="F5" i="20" s="1"/>
  <c r="F38" i="20"/>
  <c r="H6" i="20"/>
  <c r="H15" i="20"/>
  <c r="H5" i="20" s="1"/>
  <c r="H19" i="20"/>
  <c r="H23" i="20"/>
  <c r="H28" i="20"/>
  <c r="H36" i="20"/>
  <c r="H38" i="20"/>
  <c r="H35" i="20"/>
  <c r="H41" i="20"/>
  <c r="H40" i="20"/>
  <c r="I6" i="20"/>
  <c r="I15" i="20"/>
  <c r="I19" i="20"/>
  <c r="I23" i="20"/>
  <c r="I28" i="20"/>
  <c r="I36" i="20"/>
  <c r="I35" i="20" s="1"/>
  <c r="I38" i="20"/>
  <c r="I41" i="20"/>
  <c r="I40" i="20"/>
  <c r="J6" i="20"/>
  <c r="J15" i="20"/>
  <c r="J19" i="20"/>
  <c r="J23" i="20"/>
  <c r="J28" i="20"/>
  <c r="J36" i="20"/>
  <c r="J38" i="20"/>
  <c r="J35" i="20" s="1"/>
  <c r="J41" i="20"/>
  <c r="J40" i="20" s="1"/>
  <c r="E19" i="21"/>
  <c r="E22" i="21"/>
  <c r="E25" i="21"/>
  <c r="F22" i="21"/>
  <c r="F25" i="21"/>
  <c r="G22" i="21"/>
  <c r="H19" i="21"/>
  <c r="H22" i="21"/>
  <c r="H25" i="21"/>
  <c r="I19" i="21"/>
  <c r="I22" i="21"/>
  <c r="I25" i="21"/>
  <c r="J19" i="21"/>
  <c r="J22" i="21"/>
  <c r="J25" i="21"/>
  <c r="L58" i="27"/>
  <c r="M58" i="27"/>
  <c r="L8" i="27"/>
  <c r="M8" i="27"/>
  <c r="L9" i="27"/>
  <c r="M9" i="27" s="1"/>
  <c r="N9" i="27"/>
  <c r="L10" i="27"/>
  <c r="M10" i="27" s="1"/>
  <c r="L32" i="27"/>
  <c r="N32" i="27" s="1"/>
  <c r="L36" i="27"/>
  <c r="N36" i="27"/>
  <c r="L37" i="27"/>
  <c r="N37" i="27" s="1"/>
  <c r="L38" i="27"/>
  <c r="L35" i="27" s="1"/>
  <c r="N38" i="27"/>
  <c r="L39" i="27"/>
  <c r="N39" i="27" s="1"/>
  <c r="L40" i="27"/>
  <c r="N40" i="27" s="1"/>
  <c r="L41" i="27"/>
  <c r="N41" i="27"/>
  <c r="L42" i="27"/>
  <c r="M42" i="27"/>
  <c r="L43" i="27"/>
  <c r="M43" i="27" s="1"/>
  <c r="L44" i="27"/>
  <c r="N44" i="27"/>
  <c r="L34" i="27"/>
  <c r="L33" i="27" s="1"/>
  <c r="L47" i="27"/>
  <c r="N47" i="27"/>
  <c r="N46" i="27" s="1"/>
  <c r="N45" i="27" s="1"/>
  <c r="L62" i="27"/>
  <c r="N62" i="27" s="1"/>
  <c r="L64" i="27"/>
  <c r="N64" i="27"/>
  <c r="L65" i="27"/>
  <c r="M65" i="27" s="1"/>
  <c r="M41" i="27"/>
  <c r="L61" i="27"/>
  <c r="N61" i="27"/>
  <c r="L60" i="27"/>
  <c r="M60" i="27"/>
  <c r="L59" i="27"/>
  <c r="N59" i="27" s="1"/>
  <c r="L57" i="27"/>
  <c r="N57" i="27"/>
  <c r="L56" i="27"/>
  <c r="M56" i="27" s="1"/>
  <c r="L54" i="27"/>
  <c r="M54" i="27" s="1"/>
  <c r="L53" i="27"/>
  <c r="N53" i="27"/>
  <c r="L52" i="27"/>
  <c r="N52" i="27"/>
  <c r="L51" i="27"/>
  <c r="N51" i="27" s="1"/>
  <c r="N31" i="27"/>
  <c r="L30" i="27"/>
  <c r="M30" i="27" s="1"/>
  <c r="N30" i="27"/>
  <c r="L27" i="27"/>
  <c r="M27" i="27" s="1"/>
  <c r="L26" i="27"/>
  <c r="N26" i="27" s="1"/>
  <c r="L25" i="27"/>
  <c r="N25" i="27" s="1"/>
  <c r="L24" i="27"/>
  <c r="N24" i="27"/>
  <c r="L23" i="27"/>
  <c r="L22" i="27"/>
  <c r="N22" i="27"/>
  <c r="L21" i="27"/>
  <c r="M21" i="27" s="1"/>
  <c r="L20" i="27"/>
  <c r="N20" i="27" s="1"/>
  <c r="L19" i="27"/>
  <c r="M19" i="27"/>
  <c r="L18" i="27"/>
  <c r="N18" i="27"/>
  <c r="L17" i="27"/>
  <c r="N17" i="27" s="1"/>
  <c r="L16" i="27"/>
  <c r="M16" i="27" s="1"/>
  <c r="N16" i="27"/>
  <c r="L15" i="27"/>
  <c r="N15" i="27" s="1"/>
  <c r="L14" i="27"/>
  <c r="N14" i="27" s="1"/>
  <c r="L13" i="27"/>
  <c r="N13" i="27"/>
  <c r="L12" i="27"/>
  <c r="N12" i="27"/>
  <c r="M51" i="27"/>
  <c r="M31" i="27"/>
  <c r="M24" i="27"/>
  <c r="M14" i="27"/>
  <c r="K48" i="27"/>
  <c r="J48" i="27"/>
  <c r="I48" i="27"/>
  <c r="E48" i="27"/>
  <c r="K46" i="27"/>
  <c r="K45" i="27" s="1"/>
  <c r="K6" i="27" s="1"/>
  <c r="K35" i="27"/>
  <c r="K33" i="27"/>
  <c r="K7" i="27"/>
  <c r="L9" i="30"/>
  <c r="L8" i="30" s="1"/>
  <c r="L7" i="30" s="1"/>
  <c r="L6" i="30" s="1"/>
  <c r="N9" i="30"/>
  <c r="N8" i="30"/>
  <c r="K8" i="30"/>
  <c r="K10" i="30"/>
  <c r="K7" i="30" s="1"/>
  <c r="K6" i="30" s="1"/>
  <c r="J7" i="30"/>
  <c r="H8" i="30"/>
  <c r="H7" i="30" s="1"/>
  <c r="H6" i="30" s="1"/>
  <c r="H10" i="30"/>
  <c r="H19" i="30"/>
  <c r="G8" i="30"/>
  <c r="G7" i="30" s="1"/>
  <c r="G6" i="30" s="1"/>
  <c r="G19" i="30"/>
  <c r="F8" i="30"/>
  <c r="F7" i="30"/>
  <c r="F6" i="30" s="1"/>
  <c r="F19" i="30"/>
  <c r="E8" i="30"/>
  <c r="E19" i="30"/>
  <c r="K29" i="29"/>
  <c r="K23" i="29"/>
  <c r="K19" i="29"/>
  <c r="K14" i="29"/>
  <c r="K11" i="29"/>
  <c r="K8" i="29"/>
  <c r="K7" i="29" s="1"/>
  <c r="K6" i="29" s="1"/>
  <c r="N35" i="26"/>
  <c r="N40" i="26"/>
  <c r="K86" i="25"/>
  <c r="K32" i="25"/>
  <c r="K31" i="25"/>
  <c r="K24" i="25"/>
  <c r="K15" i="25"/>
  <c r="K8" i="25"/>
  <c r="K7" i="25" s="1"/>
  <c r="K6" i="25" s="1"/>
  <c r="L27" i="24"/>
  <c r="L26" i="24" s="1"/>
  <c r="L25" i="24" s="1"/>
  <c r="K26" i="24"/>
  <c r="K25" i="24"/>
  <c r="J26" i="24"/>
  <c r="J25" i="24" s="1"/>
  <c r="I26" i="24"/>
  <c r="I25" i="24" s="1"/>
  <c r="H26" i="24"/>
  <c r="H25" i="24" s="1"/>
  <c r="G26" i="24"/>
  <c r="G25" i="24" s="1"/>
  <c r="F26" i="24"/>
  <c r="F25" i="24"/>
  <c r="E26" i="24"/>
  <c r="E25" i="24" s="1"/>
  <c r="N8" i="23"/>
  <c r="N7" i="23"/>
  <c r="M8" i="23"/>
  <c r="M7" i="23" s="1"/>
  <c r="K16" i="23"/>
  <c r="K11" i="23"/>
  <c r="K10" i="23" s="1"/>
  <c r="K8" i="23"/>
  <c r="K7" i="23" s="1"/>
  <c r="K16" i="24"/>
  <c r="K12" i="24"/>
  <c r="K8" i="24"/>
  <c r="K7" i="24" s="1"/>
  <c r="K6" i="24" s="1"/>
  <c r="K7" i="22"/>
  <c r="K6" i="22" s="1"/>
  <c r="K25" i="21"/>
  <c r="K22" i="21"/>
  <c r="K19" i="21"/>
  <c r="L24" i="20"/>
  <c r="L23" i="20" s="1"/>
  <c r="L25" i="20"/>
  <c r="L27" i="20"/>
  <c r="L16" i="20"/>
  <c r="L17" i="20"/>
  <c r="L18" i="20"/>
  <c r="L15" i="20"/>
  <c r="L51" i="20"/>
  <c r="L41" i="20"/>
  <c r="L40" i="20" s="1"/>
  <c r="L48" i="20"/>
  <c r="L47" i="20"/>
  <c r="L46" i="20"/>
  <c r="L45" i="20"/>
  <c r="L44" i="20"/>
  <c r="L43" i="20"/>
  <c r="L42" i="20"/>
  <c r="L34" i="20"/>
  <c r="L33" i="20"/>
  <c r="L32" i="20"/>
  <c r="L31" i="20"/>
  <c r="L30" i="20"/>
  <c r="L29" i="20"/>
  <c r="L28" i="20" s="1"/>
  <c r="L14" i="20"/>
  <c r="L13" i="20"/>
  <c r="L12" i="20"/>
  <c r="L11" i="20"/>
  <c r="L10" i="20"/>
  <c r="L9" i="20"/>
  <c r="L8" i="20"/>
  <c r="L7" i="20"/>
  <c r="L6" i="20" s="1"/>
  <c r="M10" i="31"/>
  <c r="K41" i="20"/>
  <c r="K40" i="20" s="1"/>
  <c r="K5" i="20" s="1"/>
  <c r="K38" i="20"/>
  <c r="K36" i="20"/>
  <c r="K35" i="20"/>
  <c r="K28" i="20"/>
  <c r="K23" i="20"/>
  <c r="K19" i="20"/>
  <c r="K15" i="20"/>
  <c r="K6" i="20"/>
  <c r="K38" i="19"/>
  <c r="K30" i="19"/>
  <c r="K28" i="19"/>
  <c r="K19" i="19"/>
  <c r="K17" i="19"/>
  <c r="K15" i="19"/>
  <c r="K11" i="19"/>
  <c r="K10" i="19" s="1"/>
  <c r="K6" i="19" s="1"/>
  <c r="K7" i="19"/>
  <c r="K7" i="18"/>
  <c r="K6" i="18" s="1"/>
  <c r="L24" i="24"/>
  <c r="N24" i="24" s="1"/>
  <c r="M24" i="24"/>
  <c r="L9" i="24"/>
  <c r="L8" i="24" s="1"/>
  <c r="L10" i="24"/>
  <c r="N10" i="24" s="1"/>
  <c r="L11" i="24"/>
  <c r="M11" i="24" s="1"/>
  <c r="L23" i="24"/>
  <c r="N23" i="24" s="1"/>
  <c r="N22" i="24" s="1"/>
  <c r="L17" i="24"/>
  <c r="N17" i="24" s="1"/>
  <c r="M17" i="24"/>
  <c r="L18" i="24"/>
  <c r="N18" i="24" s="1"/>
  <c r="L19" i="24"/>
  <c r="N19" i="24" s="1"/>
  <c r="L20" i="24"/>
  <c r="N20" i="24"/>
  <c r="L21" i="24"/>
  <c r="M21" i="24"/>
  <c r="L12" i="22"/>
  <c r="N12" i="22"/>
  <c r="L30" i="25"/>
  <c r="N30" i="25" s="1"/>
  <c r="L25" i="25"/>
  <c r="L28" i="25"/>
  <c r="N28" i="25"/>
  <c r="L29" i="25"/>
  <c r="N29" i="25"/>
  <c r="L26" i="25"/>
  <c r="M26" i="25" s="1"/>
  <c r="L27" i="25"/>
  <c r="L24" i="25" s="1"/>
  <c r="L12" i="25"/>
  <c r="M12" i="25"/>
  <c r="L13" i="25"/>
  <c r="M13" i="25" s="1"/>
  <c r="L14" i="25"/>
  <c r="M14" i="25" s="1"/>
  <c r="L9" i="25"/>
  <c r="N9" i="25"/>
  <c r="L10" i="25"/>
  <c r="L11" i="25"/>
  <c r="L19" i="25"/>
  <c r="N19" i="25"/>
  <c r="L20" i="25"/>
  <c r="M20" i="25" s="1"/>
  <c r="M15" i="25" s="1"/>
  <c r="L21" i="25"/>
  <c r="M21" i="25" s="1"/>
  <c r="L23" i="25"/>
  <c r="N23" i="25" s="1"/>
  <c r="L16" i="25"/>
  <c r="L17" i="25"/>
  <c r="N17" i="25"/>
  <c r="L18" i="25"/>
  <c r="L22" i="25"/>
  <c r="M22" i="25"/>
  <c r="L83" i="25"/>
  <c r="N83" i="25" s="1"/>
  <c r="L84" i="25"/>
  <c r="N84" i="25" s="1"/>
  <c r="E86" i="25"/>
  <c r="E7" i="27"/>
  <c r="E33" i="27"/>
  <c r="E46" i="27"/>
  <c r="E45" i="27" s="1"/>
  <c r="E6" i="27" s="1"/>
  <c r="E8" i="23"/>
  <c r="E7" i="23" s="1"/>
  <c r="L14" i="23"/>
  <c r="M14" i="23"/>
  <c r="L15" i="23"/>
  <c r="M15" i="23" s="1"/>
  <c r="M11" i="23" s="1"/>
  <c r="M10" i="23" s="1"/>
  <c r="N15" i="23"/>
  <c r="L12" i="23"/>
  <c r="N12" i="23" s="1"/>
  <c r="N11" i="23" s="1"/>
  <c r="N10" i="23" s="1"/>
  <c r="L17" i="23"/>
  <c r="L16" i="23" s="1"/>
  <c r="E11" i="23"/>
  <c r="E10" i="23" s="1"/>
  <c r="E16" i="23"/>
  <c r="E8" i="24"/>
  <c r="E7" i="24" s="1"/>
  <c r="E6" i="24" s="1"/>
  <c r="E12" i="24"/>
  <c r="L12" i="24" s="1"/>
  <c r="E16" i="24"/>
  <c r="E8" i="29"/>
  <c r="E7" i="29" s="1"/>
  <c r="E6" i="29" s="1"/>
  <c r="E11" i="29"/>
  <c r="E14" i="29"/>
  <c r="E19" i="29"/>
  <c r="F8" i="23"/>
  <c r="F7" i="23"/>
  <c r="F16" i="23"/>
  <c r="F8" i="24"/>
  <c r="F12" i="24"/>
  <c r="F7" i="24" s="1"/>
  <c r="F6" i="24" s="1"/>
  <c r="F86" i="25"/>
  <c r="F33" i="27"/>
  <c r="F6" i="27" s="1"/>
  <c r="F46" i="27"/>
  <c r="F45" i="27" s="1"/>
  <c r="F8" i="29"/>
  <c r="F7" i="29" s="1"/>
  <c r="F6" i="29" s="1"/>
  <c r="F11" i="29"/>
  <c r="F19" i="29"/>
  <c r="J8" i="24"/>
  <c r="J16" i="24"/>
  <c r="J7" i="24"/>
  <c r="J6" i="24" s="1"/>
  <c r="J7" i="27"/>
  <c r="J35" i="27"/>
  <c r="J33" i="27"/>
  <c r="J46" i="27"/>
  <c r="J45" i="27" s="1"/>
  <c r="J13" i="28"/>
  <c r="J21" i="28"/>
  <c r="J20" i="28"/>
  <c r="J36" i="28"/>
  <c r="J32" i="25"/>
  <c r="J31" i="25"/>
  <c r="J86" i="25"/>
  <c r="J8" i="29"/>
  <c r="J7" i="29" s="1"/>
  <c r="J6" i="29" s="1"/>
  <c r="J11" i="29"/>
  <c r="J14" i="29"/>
  <c r="J19" i="29"/>
  <c r="J23" i="29"/>
  <c r="J29" i="29"/>
  <c r="H33" i="27"/>
  <c r="H46" i="27"/>
  <c r="H45" i="27"/>
  <c r="H28" i="28"/>
  <c r="H21" i="28"/>
  <c r="H20" i="28"/>
  <c r="H36" i="28"/>
  <c r="H7" i="22"/>
  <c r="H6" i="22" s="1"/>
  <c r="H8" i="23"/>
  <c r="H7" i="23" s="1"/>
  <c r="H11" i="23"/>
  <c r="H10" i="23" s="1"/>
  <c r="H16" i="23"/>
  <c r="H8" i="24"/>
  <c r="H12" i="24"/>
  <c r="H16" i="24"/>
  <c r="H7" i="24" s="1"/>
  <c r="H11" i="29"/>
  <c r="H7" i="29" s="1"/>
  <c r="H6" i="29" s="1"/>
  <c r="I7" i="27"/>
  <c r="I35" i="27"/>
  <c r="I33" i="27"/>
  <c r="I46" i="27"/>
  <c r="I45" i="27" s="1"/>
  <c r="I7" i="22"/>
  <c r="I8" i="23"/>
  <c r="I7" i="23"/>
  <c r="I11" i="23"/>
  <c r="I10" i="23"/>
  <c r="I16" i="23"/>
  <c r="I8" i="24"/>
  <c r="I7" i="24" s="1"/>
  <c r="I6" i="24" s="1"/>
  <c r="I12" i="24"/>
  <c r="I16" i="24"/>
  <c r="I8" i="25"/>
  <c r="I15" i="25"/>
  <c r="I24" i="25"/>
  <c r="I32" i="25"/>
  <c r="I31" i="25" s="1"/>
  <c r="I86" i="25"/>
  <c r="I21" i="28"/>
  <c r="I20" i="28" s="1"/>
  <c r="I6" i="28" s="1"/>
  <c r="I28" i="28"/>
  <c r="I36" i="28"/>
  <c r="I8" i="29"/>
  <c r="I11" i="29"/>
  <c r="I7" i="29" s="1"/>
  <c r="I6" i="29" s="1"/>
  <c r="I19" i="29"/>
  <c r="I23" i="29"/>
  <c r="K21" i="28"/>
  <c r="K20" i="28" s="1"/>
  <c r="K28" i="28"/>
  <c r="K36" i="28"/>
  <c r="K6" i="31"/>
  <c r="L45" i="19"/>
  <c r="L44" i="19"/>
  <c r="L43" i="19"/>
  <c r="L38" i="19" s="1"/>
  <c r="L41" i="19"/>
  <c r="L40" i="19"/>
  <c r="L39" i="19"/>
  <c r="L36" i="19"/>
  <c r="L35" i="19"/>
  <c r="L34" i="19"/>
  <c r="L33" i="19"/>
  <c r="L32" i="19"/>
  <c r="L31" i="19"/>
  <c r="L29" i="19"/>
  <c r="L28" i="19"/>
  <c r="L18" i="19"/>
  <c r="L17" i="19" s="1"/>
  <c r="L16" i="19"/>
  <c r="L15" i="19" s="1"/>
  <c r="L14" i="19"/>
  <c r="L11" i="19" s="1"/>
  <c r="L12" i="19"/>
  <c r="N9" i="31"/>
  <c r="L9" i="19"/>
  <c r="L8" i="19"/>
  <c r="L20" i="21"/>
  <c r="L21" i="21"/>
  <c r="L19" i="21"/>
  <c r="L26" i="21"/>
  <c r="L25" i="21" s="1"/>
  <c r="L23" i="21"/>
  <c r="L24" i="21"/>
  <c r="L22" i="21"/>
  <c r="L94" i="25"/>
  <c r="M94" i="25"/>
  <c r="L93" i="25"/>
  <c r="N93" i="25"/>
  <c r="L30" i="29"/>
  <c r="M30" i="29"/>
  <c r="L31" i="29"/>
  <c r="L29" i="29" s="1"/>
  <c r="L32" i="29"/>
  <c r="N32" i="29" s="1"/>
  <c r="L33" i="29"/>
  <c r="N33" i="29" s="1"/>
  <c r="L34" i="29"/>
  <c r="N34" i="29" s="1"/>
  <c r="L9" i="29"/>
  <c r="N9" i="29" s="1"/>
  <c r="N8" i="29" s="1"/>
  <c r="L10" i="29"/>
  <c r="M10" i="29"/>
  <c r="L12" i="29"/>
  <c r="M12" i="29"/>
  <c r="M11" i="29" s="1"/>
  <c r="L13" i="29"/>
  <c r="M13" i="29" s="1"/>
  <c r="L15" i="29"/>
  <c r="N15" i="29"/>
  <c r="L16" i="29"/>
  <c r="L17" i="29"/>
  <c r="N17" i="29" s="1"/>
  <c r="N14" i="29" s="1"/>
  <c r="L18" i="29"/>
  <c r="L22" i="29"/>
  <c r="M22" i="29" s="1"/>
  <c r="N22" i="29"/>
  <c r="L21" i="29"/>
  <c r="L19" i="29" s="1"/>
  <c r="L20" i="29"/>
  <c r="L25" i="29"/>
  <c r="M25" i="29"/>
  <c r="L26" i="29"/>
  <c r="M26" i="29"/>
  <c r="L27" i="29"/>
  <c r="N27" i="29"/>
  <c r="L18" i="26"/>
  <c r="M18" i="26"/>
  <c r="L20" i="26"/>
  <c r="M20" i="26" s="1"/>
  <c r="L15" i="26"/>
  <c r="M15" i="26" s="1"/>
  <c r="L16" i="26"/>
  <c r="M16" i="26"/>
  <c r="L17" i="26"/>
  <c r="N17" i="26"/>
  <c r="L22" i="26"/>
  <c r="M22" i="26" s="1"/>
  <c r="L19" i="26"/>
  <c r="M19" i="26"/>
  <c r="L14" i="26"/>
  <c r="N14" i="26" s="1"/>
  <c r="L21" i="26"/>
  <c r="N21" i="26" s="1"/>
  <c r="L8" i="22"/>
  <c r="M8" i="22"/>
  <c r="L9" i="22"/>
  <c r="N9" i="22"/>
  <c r="L11" i="22"/>
  <c r="M11" i="22" s="1"/>
  <c r="L13" i="22"/>
  <c r="M13" i="22"/>
  <c r="L15" i="22"/>
  <c r="M15" i="22" s="1"/>
  <c r="L16" i="22"/>
  <c r="N16" i="22" s="1"/>
  <c r="L14" i="22"/>
  <c r="M14" i="22"/>
  <c r="L10" i="22"/>
  <c r="M10" i="22"/>
  <c r="L17" i="22"/>
  <c r="M17" i="22" s="1"/>
  <c r="L37" i="20"/>
  <c r="L9" i="18"/>
  <c r="L8" i="18"/>
  <c r="L7" i="18" s="1"/>
  <c r="N8" i="31"/>
  <c r="J16" i="23"/>
  <c r="J8" i="23"/>
  <c r="J7" i="23"/>
  <c r="L39" i="20"/>
  <c r="N19" i="22"/>
  <c r="M10" i="26"/>
  <c r="N26" i="29"/>
  <c r="N20" i="29"/>
  <c r="M17" i="29"/>
  <c r="M15" i="29"/>
  <c r="M14" i="29" s="1"/>
  <c r="N12" i="29"/>
  <c r="M9" i="29"/>
  <c r="M8" i="29" s="1"/>
  <c r="M33" i="29"/>
  <c r="M15" i="28"/>
  <c r="M16" i="28"/>
  <c r="N22" i="28"/>
  <c r="N24" i="28"/>
  <c r="M24" i="28"/>
  <c r="N30" i="28"/>
  <c r="M38" i="28"/>
  <c r="N38" i="28"/>
  <c r="N41" i="28"/>
  <c r="M23" i="24"/>
  <c r="M22" i="24" s="1"/>
  <c r="M7" i="31"/>
  <c r="M6" i="31" s="1"/>
  <c r="N7" i="31"/>
  <c r="N6" i="31" s="1"/>
  <c r="N10" i="31"/>
  <c r="M12" i="26"/>
  <c r="M13" i="30"/>
  <c r="M9" i="31"/>
  <c r="M8" i="31"/>
  <c r="M11" i="31"/>
  <c r="N11" i="31"/>
  <c r="F6" i="31"/>
  <c r="J6" i="31"/>
  <c r="H6" i="31"/>
  <c r="E6" i="31"/>
  <c r="I6" i="31"/>
  <c r="G6" i="31"/>
  <c r="M64" i="27"/>
  <c r="N58" i="27"/>
  <c r="N22" i="30"/>
  <c r="M37" i="26"/>
  <c r="M17" i="27"/>
  <c r="N23" i="27"/>
  <c r="M23" i="27"/>
  <c r="N8" i="27"/>
  <c r="N20" i="26"/>
  <c r="N18" i="29"/>
  <c r="M18" i="29"/>
  <c r="L33" i="17"/>
  <c r="E35" i="20"/>
  <c r="L40" i="17"/>
  <c r="N16" i="29"/>
  <c r="M16" i="29"/>
  <c r="N10" i="29"/>
  <c r="L14" i="29"/>
  <c r="M39" i="26"/>
  <c r="M20" i="29"/>
  <c r="M26" i="27"/>
  <c r="M59" i="27"/>
  <c r="M52" i="27"/>
  <c r="N54" i="27"/>
  <c r="M57" i="27"/>
  <c r="H30" i="26"/>
  <c r="N11" i="26"/>
  <c r="N16" i="26"/>
  <c r="N32" i="28"/>
  <c r="N19" i="26"/>
  <c r="M39" i="27"/>
  <c r="N30" i="29"/>
  <c r="L11" i="29"/>
  <c r="L7" i="29" s="1"/>
  <c r="L6" i="29" s="1"/>
  <c r="N17" i="30"/>
  <c r="N25" i="26"/>
  <c r="N14" i="23"/>
  <c r="L95" i="25"/>
  <c r="M95" i="25" s="1"/>
  <c r="M27" i="29"/>
  <c r="N23" i="28"/>
  <c r="M9" i="28"/>
  <c r="N35" i="28"/>
  <c r="M32" i="27"/>
  <c r="M53" i="27"/>
  <c r="N42" i="27"/>
  <c r="N19" i="27"/>
  <c r="M47" i="27"/>
  <c r="M46" i="27" s="1"/>
  <c r="M45" i="27" s="1"/>
  <c r="K6" i="26"/>
  <c r="M33" i="26"/>
  <c r="N18" i="26"/>
  <c r="N32" i="26"/>
  <c r="M10" i="24"/>
  <c r="M28" i="25"/>
  <c r="N12" i="25"/>
  <c r="N21" i="25"/>
  <c r="N65" i="25"/>
  <c r="L7" i="19"/>
  <c r="N27" i="24"/>
  <c r="N26" i="24" s="1"/>
  <c r="N25" i="24" s="1"/>
  <c r="N13" i="24"/>
  <c r="N12" i="24"/>
  <c r="L22" i="24"/>
  <c r="M27" i="24"/>
  <c r="M26" i="24"/>
  <c r="M25" i="24"/>
  <c r="N9" i="24"/>
  <c r="M20" i="24"/>
  <c r="M61" i="27"/>
  <c r="M37" i="27"/>
  <c r="M36" i="27"/>
  <c r="N22" i="26"/>
  <c r="M23" i="25"/>
  <c r="M21" i="30"/>
  <c r="M19" i="30" s="1"/>
  <c r="M20" i="30"/>
  <c r="N66" i="25"/>
  <c r="M11" i="30"/>
  <c r="L24" i="29"/>
  <c r="L23" i="29"/>
  <c r="M24" i="29"/>
  <c r="M23" i="29" s="1"/>
  <c r="N25" i="29"/>
  <c r="N24" i="29" s="1"/>
  <c r="N23" i="29" s="1"/>
  <c r="L8" i="29"/>
  <c r="N37" i="28"/>
  <c r="M22" i="27"/>
  <c r="M13" i="27"/>
  <c r="M18" i="27"/>
  <c r="N60" i="27"/>
  <c r="M12" i="27"/>
  <c r="L30" i="19"/>
  <c r="N40" i="28"/>
  <c r="N39" i="28"/>
  <c r="N33" i="28"/>
  <c r="N31" i="28"/>
  <c r="N10" i="28"/>
  <c r="N8" i="28"/>
  <c r="N7" i="28" s="1"/>
  <c r="N49" i="27"/>
  <c r="M38" i="26"/>
  <c r="L13" i="26"/>
  <c r="M13" i="26" s="1"/>
  <c r="N13" i="26"/>
  <c r="M17" i="26"/>
  <c r="N92" i="25"/>
  <c r="M92" i="25"/>
  <c r="J67" i="25"/>
  <c r="N36" i="25"/>
  <c r="N11" i="25"/>
  <c r="M29" i="25"/>
  <c r="N22" i="25"/>
  <c r="M71" i="25"/>
  <c r="I56" i="25"/>
  <c r="I55" i="25" s="1"/>
  <c r="M41" i="25"/>
  <c r="N41" i="25"/>
  <c r="N53" i="25"/>
  <c r="M9" i="25"/>
  <c r="M8" i="25" s="1"/>
  <c r="M17" i="25"/>
  <c r="N18" i="25"/>
  <c r="M18" i="25"/>
  <c r="N16" i="25"/>
  <c r="M19" i="25"/>
  <c r="M10" i="25"/>
  <c r="N10" i="25"/>
  <c r="N26" i="25"/>
  <c r="H7" i="25"/>
  <c r="H6" i="25" s="1"/>
  <c r="M81" i="25"/>
  <c r="N81" i="25"/>
  <c r="N76" i="25"/>
  <c r="G56" i="25"/>
  <c r="G55" i="25"/>
  <c r="N40" i="25"/>
  <c r="N85" i="25"/>
  <c r="M12" i="23"/>
  <c r="E67" i="25"/>
  <c r="N51" i="25"/>
  <c r="N48" i="25"/>
  <c r="M75" i="25"/>
  <c r="N94" i="25"/>
  <c r="M93" i="25"/>
  <c r="L87" i="25"/>
  <c r="N87" i="25" s="1"/>
  <c r="N86" i="25" s="1"/>
  <c r="M12" i="22"/>
  <c r="N18" i="22"/>
  <c r="M9" i="22"/>
  <c r="N14" i="30"/>
  <c r="M15" i="30"/>
  <c r="L63" i="25"/>
  <c r="M62" i="27"/>
  <c r="P16" i="31"/>
  <c r="O14" i="31"/>
  <c r="L6" i="31"/>
  <c r="O6" i="31" s="1"/>
  <c r="O13" i="31"/>
  <c r="O9" i="31"/>
  <c r="M11" i="25"/>
  <c r="M25" i="25"/>
  <c r="N25" i="25"/>
  <c r="M77" i="25"/>
  <c r="N77" i="25"/>
  <c r="F67" i="25"/>
  <c r="M61" i="25"/>
  <c r="M60" i="25"/>
  <c r="N61" i="25"/>
  <c r="N60" i="25" s="1"/>
  <c r="L60" i="25"/>
  <c r="N37" i="25"/>
  <c r="N95" i="25"/>
  <c r="I7" i="25"/>
  <c r="M16" i="25"/>
  <c r="M82" i="25"/>
  <c r="N82" i="25"/>
  <c r="N80" i="25" s="1"/>
  <c r="N70" i="25"/>
  <c r="M42" i="25"/>
  <c r="N42" i="25"/>
  <c r="L35" i="25"/>
  <c r="N35" i="25" s="1"/>
  <c r="E32" i="25"/>
  <c r="E31" i="25" s="1"/>
  <c r="E6" i="25" s="1"/>
  <c r="M49" i="27"/>
  <c r="M50" i="27"/>
  <c r="I6" i="22"/>
  <c r="E6" i="22"/>
  <c r="L7" i="22"/>
  <c r="L6" i="22" s="1"/>
  <c r="N11" i="22"/>
  <c r="N14" i="22"/>
  <c r="N8" i="22"/>
  <c r="N17" i="22"/>
  <c r="N13" i="22"/>
  <c r="N10" i="22"/>
  <c r="F6" i="22"/>
  <c r="J6" i="28"/>
  <c r="L46" i="27"/>
  <c r="L45" i="27"/>
  <c r="M44" i="27"/>
  <c r="L7" i="27"/>
  <c r="I30" i="26"/>
  <c r="I6" i="26" s="1"/>
  <c r="J30" i="26"/>
  <c r="J6" i="26"/>
  <c r="M85" i="25"/>
  <c r="L57" i="25"/>
  <c r="L56" i="25"/>
  <c r="L55" i="25"/>
  <c r="G7" i="25"/>
  <c r="L8" i="25"/>
  <c r="N14" i="25"/>
  <c r="N21" i="24"/>
  <c r="N17" i="23"/>
  <c r="N16" i="23" s="1"/>
  <c r="I6" i="23"/>
  <c r="E6" i="21"/>
  <c r="G6" i="19"/>
  <c r="N6" i="23" l="1"/>
  <c r="N13" i="31" s="1"/>
  <c r="M7" i="27"/>
  <c r="H6" i="19"/>
  <c r="L6" i="19" s="1"/>
  <c r="N8" i="26"/>
  <c r="N7" i="26" s="1"/>
  <c r="H6" i="23"/>
  <c r="L6" i="21"/>
  <c r="I6" i="25"/>
  <c r="J6" i="27"/>
  <c r="L24" i="17"/>
  <c r="L6" i="17" s="1"/>
  <c r="K6" i="28"/>
  <c r="N16" i="24"/>
  <c r="G6" i="29"/>
  <c r="E6" i="17"/>
  <c r="G6" i="25"/>
  <c r="I6" i="27"/>
  <c r="J5" i="20"/>
  <c r="I5" i="20"/>
  <c r="N10" i="30"/>
  <c r="L7" i="24"/>
  <c r="L6" i="24" s="1"/>
  <c r="M31" i="26"/>
  <c r="M30" i="26" s="1"/>
  <c r="G6" i="28"/>
  <c r="E5" i="20"/>
  <c r="L6" i="18"/>
  <c r="L48" i="27"/>
  <c r="L6" i="27" s="1"/>
  <c r="H6" i="27"/>
  <c r="N36" i="28"/>
  <c r="M7" i="29"/>
  <c r="H6" i="24"/>
  <c r="L7" i="23"/>
  <c r="E6" i="23"/>
  <c r="G6" i="24"/>
  <c r="M68" i="25"/>
  <c r="L10" i="19"/>
  <c r="G6" i="27"/>
  <c r="G5" i="20"/>
  <c r="L15" i="25"/>
  <c r="L7" i="25" s="1"/>
  <c r="P6" i="31"/>
  <c r="M87" i="25"/>
  <c r="M86" i="25" s="1"/>
  <c r="M39" i="25"/>
  <c r="L38" i="17"/>
  <c r="M21" i="29"/>
  <c r="M19" i="29" s="1"/>
  <c r="N13" i="29"/>
  <c r="N11" i="29" s="1"/>
  <c r="N7" i="29" s="1"/>
  <c r="N13" i="25"/>
  <c r="N8" i="25" s="1"/>
  <c r="N7" i="25" s="1"/>
  <c r="M9" i="24"/>
  <c r="M8" i="24" s="1"/>
  <c r="N27" i="27"/>
  <c r="N34" i="27"/>
  <c r="N33" i="27" s="1"/>
  <c r="N10" i="27"/>
  <c r="N7" i="27" s="1"/>
  <c r="M17" i="28"/>
  <c r="M14" i="28" s="1"/>
  <c r="M13" i="28" s="1"/>
  <c r="M12" i="30"/>
  <c r="M10" i="30" s="1"/>
  <c r="N34" i="26"/>
  <c r="N31" i="26" s="1"/>
  <c r="N30" i="26" s="1"/>
  <c r="P19" i="31"/>
  <c r="O17" i="31"/>
  <c r="P20" i="31"/>
  <c r="N21" i="30"/>
  <c r="N19" i="30" s="1"/>
  <c r="M64" i="25"/>
  <c r="M63" i="25" s="1"/>
  <c r="N15" i="22"/>
  <c r="N7" i="22" s="1"/>
  <c r="N6" i="22" s="1"/>
  <c r="N12" i="31" s="1"/>
  <c r="L38" i="20"/>
  <c r="L16" i="24"/>
  <c r="M14" i="26"/>
  <c r="M31" i="29"/>
  <c r="M84" i="25"/>
  <c r="M30" i="25"/>
  <c r="M18" i="24"/>
  <c r="M16" i="24" s="1"/>
  <c r="M15" i="27"/>
  <c r="N21" i="27"/>
  <c r="N56" i="27"/>
  <c r="N65" i="27"/>
  <c r="M42" i="26"/>
  <c r="M41" i="26" s="1"/>
  <c r="M26" i="28"/>
  <c r="M21" i="28" s="1"/>
  <c r="M20" i="28" s="1"/>
  <c r="N34" i="28"/>
  <c r="M42" i="28"/>
  <c r="M36" i="28" s="1"/>
  <c r="M58" i="25"/>
  <c r="M57" i="25" s="1"/>
  <c r="M56" i="25" s="1"/>
  <c r="M55" i="25" s="1"/>
  <c r="M45" i="25"/>
  <c r="L47" i="25"/>
  <c r="N42" i="28"/>
  <c r="N21" i="29"/>
  <c r="N19" i="29" s="1"/>
  <c r="L36" i="20"/>
  <c r="N33" i="25"/>
  <c r="N32" i="25" s="1"/>
  <c r="N29" i="28"/>
  <c r="N28" i="28" s="1"/>
  <c r="M21" i="26"/>
  <c r="M40" i="27"/>
  <c r="M9" i="30"/>
  <c r="M8" i="30" s="1"/>
  <c r="M7" i="30" s="1"/>
  <c r="M6" i="30" s="1"/>
  <c r="M20" i="31" s="1"/>
  <c r="M33" i="25"/>
  <c r="M32" i="25" s="1"/>
  <c r="M83" i="25"/>
  <c r="M80" i="25" s="1"/>
  <c r="M27" i="25"/>
  <c r="M24" i="25" s="1"/>
  <c r="M7" i="25" s="1"/>
  <c r="M38" i="27"/>
  <c r="M35" i="27" s="1"/>
  <c r="N43" i="27"/>
  <c r="N35" i="27" s="1"/>
  <c r="P10" i="31"/>
  <c r="P7" i="31"/>
  <c r="N11" i="24"/>
  <c r="N8" i="24" s="1"/>
  <c r="N7" i="24" s="1"/>
  <c r="N6" i="24" s="1"/>
  <c r="N14" i="31" s="1"/>
  <c r="N27" i="25"/>
  <c r="N24" i="25" s="1"/>
  <c r="L28" i="28"/>
  <c r="L6" i="28" s="1"/>
  <c r="M32" i="29"/>
  <c r="M25" i="27"/>
  <c r="L49" i="27"/>
  <c r="L11" i="23"/>
  <c r="L10" i="23" s="1"/>
  <c r="N15" i="28"/>
  <c r="N14" i="28" s="1"/>
  <c r="N13" i="28" s="1"/>
  <c r="L41" i="26"/>
  <c r="L30" i="26" s="1"/>
  <c r="M16" i="22"/>
  <c r="M7" i="22" s="1"/>
  <c r="M6" i="22" s="1"/>
  <c r="M12" i="31" s="1"/>
  <c r="L86" i="25"/>
  <c r="N20" i="25"/>
  <c r="N15" i="25" s="1"/>
  <c r="M17" i="23"/>
  <c r="M16" i="23" s="1"/>
  <c r="M6" i="23" s="1"/>
  <c r="M13" i="31" s="1"/>
  <c r="M9" i="26"/>
  <c r="M8" i="26" s="1"/>
  <c r="M7" i="26" s="1"/>
  <c r="M6" i="26" s="1"/>
  <c r="M16" i="31" s="1"/>
  <c r="N26" i="28"/>
  <c r="N21" i="28" s="1"/>
  <c r="N20" i="28" s="1"/>
  <c r="N31" i="29"/>
  <c r="N29" i="29" s="1"/>
  <c r="M34" i="29"/>
  <c r="P11" i="31"/>
  <c r="M34" i="27"/>
  <c r="M33" i="27" s="1"/>
  <c r="M27" i="28"/>
  <c r="N69" i="25"/>
  <c r="N68" i="25" s="1"/>
  <c r="N67" i="25" s="1"/>
  <c r="N63" i="27"/>
  <c r="M35" i="25"/>
  <c r="L8" i="26"/>
  <c r="L7" i="26" s="1"/>
  <c r="M19" i="24"/>
  <c r="N15" i="26"/>
  <c r="M20" i="27"/>
  <c r="M6" i="28" l="1"/>
  <c r="M18" i="31" s="1"/>
  <c r="N6" i="29"/>
  <c r="N19" i="31" s="1"/>
  <c r="N7" i="30"/>
  <c r="N6" i="30" s="1"/>
  <c r="N20" i="31" s="1"/>
  <c r="N6" i="28"/>
  <c r="N18" i="31" s="1"/>
  <c r="M47" i="25"/>
  <c r="M44" i="25" s="1"/>
  <c r="M31" i="25" s="1"/>
  <c r="M6" i="25" s="1"/>
  <c r="M15" i="31" s="1"/>
  <c r="N47" i="25"/>
  <c r="N44" i="25" s="1"/>
  <c r="N6" i="26"/>
  <c r="N16" i="31" s="1"/>
  <c r="L44" i="25"/>
  <c r="L31" i="25" s="1"/>
  <c r="L6" i="25" s="1"/>
  <c r="L6" i="23"/>
  <c r="M29" i="29"/>
  <c r="M6" i="29"/>
  <c r="M19" i="31" s="1"/>
  <c r="M48" i="27"/>
  <c r="N48" i="27"/>
  <c r="N6" i="27" s="1"/>
  <c r="N17" i="31" s="1"/>
  <c r="M7" i="24"/>
  <c r="M6" i="24" s="1"/>
  <c r="M14" i="31" s="1"/>
  <c r="M6" i="27"/>
  <c r="M17" i="31" s="1"/>
  <c r="N31" i="25"/>
  <c r="N6" i="25" s="1"/>
  <c r="N15" i="31" s="1"/>
  <c r="L35" i="20"/>
  <c r="L5" i="20" s="1"/>
  <c r="M67" i="25"/>
</calcChain>
</file>

<file path=xl/sharedStrings.xml><?xml version="1.0" encoding="utf-8"?>
<sst xmlns="http://schemas.openxmlformats.org/spreadsheetml/2006/main" count="1014" uniqueCount="612">
  <si>
    <t>Podprogram: Starostlivosť o kultúrne pamiatky</t>
  </si>
  <si>
    <t>Podprogram: Spoločenské organizácie v oblasti kultúry</t>
  </si>
  <si>
    <t>Podprogram: Starostlivosť o odkázaných</t>
  </si>
  <si>
    <t>Podprogram : Zariadenie pre seniorov</t>
  </si>
  <si>
    <t>01.7.0. - Splátky úrokov komerč.bankám, ŠFRB</t>
  </si>
  <si>
    <t>01.7.0. - Splátky úverov komerč.bankám a ŠFRB</t>
  </si>
  <si>
    <t>Podprogram : Dopravné</t>
  </si>
  <si>
    <t>Podprogram : Činnosť matriky</t>
  </si>
  <si>
    <t>Podprogram : Civilná ochrana</t>
  </si>
  <si>
    <t>Podprogram : Trhovisko, detské ihrisko</t>
  </si>
  <si>
    <t>4.6.1.</t>
  </si>
  <si>
    <t>Prvok: Káblová televízia</t>
  </si>
  <si>
    <t>08.3.0. - Údržba KTV</t>
  </si>
  <si>
    <t>4.6.2.</t>
  </si>
  <si>
    <t>Prvok: Miestny rozhlas</t>
  </si>
  <si>
    <t>Program 5 : Verejný poriadok</t>
  </si>
  <si>
    <t>Podprogram : Požiarna ochrana</t>
  </si>
  <si>
    <t>Prvok : DPZ</t>
  </si>
  <si>
    <t>03.2.0.- Pohonné hmoty,mazivá</t>
  </si>
  <si>
    <t>03.2.0.- Servis, oprava, údržba pož.techniky</t>
  </si>
  <si>
    <t>03.2.0.- Bežný transfer</t>
  </si>
  <si>
    <t>05.1.0.- Cestovné náhrady</t>
  </si>
  <si>
    <t>05.1.0.- Údržba skládok</t>
  </si>
  <si>
    <t>04.5.1. - Oprava a údržba MK</t>
  </si>
  <si>
    <t>04.5.1. - OOV</t>
  </si>
  <si>
    <t>Prvok : Oprava a údržba pozemných komunikácií</t>
  </si>
  <si>
    <t>04.5.1. - Dopravné značky</t>
  </si>
  <si>
    <t xml:space="preserve">Prvok : BD 23 b.j. </t>
  </si>
  <si>
    <t xml:space="preserve">06.6.0. - Údržba a opravy v bytoch </t>
  </si>
  <si>
    <t xml:space="preserve">06.6.0.- Výdavky na energie a vodné - stočné </t>
  </si>
  <si>
    <t>Prvok : Nebytové priestory</t>
  </si>
  <si>
    <t xml:space="preserve">06.6.0.- Údržba </t>
  </si>
  <si>
    <t>06.6.0. - Všeobecný materiál</t>
  </si>
  <si>
    <t>Prvok : Výstavba ďalších nájomných bytov</t>
  </si>
  <si>
    <t>10.1.1.</t>
  </si>
  <si>
    <t>08.1.0. - Šachový klub</t>
  </si>
  <si>
    <t xml:space="preserve">10.2.1. </t>
  </si>
  <si>
    <t>08.1.0. - Futbalový klub - dospelí - preprava</t>
  </si>
  <si>
    <t>08.1.0. - Futbalový klub - dorastenci, žiaci - preprava</t>
  </si>
  <si>
    <t>Podprogram : Propagácia a prezentácia obce</t>
  </si>
  <si>
    <t>1.3.1.</t>
  </si>
  <si>
    <t>Podprogram : Cintorínske a pohrebné služby</t>
  </si>
  <si>
    <t>Podprogram: Vysielacie služby</t>
  </si>
  <si>
    <t>Podprogram : Správa a evid.bytov a nebyt. priestorov</t>
  </si>
  <si>
    <t>Oslavy -"1848-magyar szabadságharc"</t>
  </si>
  <si>
    <t>Jesenný jarmok</t>
  </si>
  <si>
    <t>Jarmok Simon - Júda</t>
  </si>
  <si>
    <t>Deň dôchodcov</t>
  </si>
  <si>
    <t>Adventý koncert</t>
  </si>
  <si>
    <t>Stretnutie zamestnancov obce</t>
  </si>
  <si>
    <t xml:space="preserve">Prvok : Jednorázová výpomoc </t>
  </si>
  <si>
    <t>Podprogram : Klub invalidov</t>
  </si>
  <si>
    <t>Podprogram: Verejné zdravotné služby</t>
  </si>
  <si>
    <t>Prvok: Zdravotné stredisko</t>
  </si>
  <si>
    <t>07.4.0. - Tarifný plat</t>
  </si>
  <si>
    <t>07.4.0. - Prídel do SF</t>
  </si>
  <si>
    <t>07.4.0. - Stravovanie</t>
  </si>
  <si>
    <t>06.4.0. - Spotreba el.energie</t>
  </si>
  <si>
    <t>08.1.0. - Údržba futbalového ihriska</t>
  </si>
  <si>
    <t>08.1.0. - Energie a vodné stočné</t>
  </si>
  <si>
    <t>01.3.3. - Prídel do SF</t>
  </si>
  <si>
    <t>0.1.3.3 - Stravovanie</t>
  </si>
  <si>
    <t>08.1.0. - Prídel do sociálneho fondu</t>
  </si>
  <si>
    <t>Deň učiteľov</t>
  </si>
  <si>
    <t>Svätý Flórian</t>
  </si>
  <si>
    <t>Gabčíkovské hody</t>
  </si>
  <si>
    <t>Mikuláš</t>
  </si>
  <si>
    <t>Všeobecný materiál</t>
  </si>
  <si>
    <t>Program 11 : Kultúra a starostlivosť o kultúrne pamiatky</t>
  </si>
  <si>
    <t>Podprogram : Podpora MKS</t>
  </si>
  <si>
    <t>Prvok : Kostol, kalvária</t>
  </si>
  <si>
    <t>11.5.</t>
  </si>
  <si>
    <t>Podprogram : Spoločenské organizácie v oblasti kultúry</t>
  </si>
  <si>
    <t>12.5.</t>
  </si>
  <si>
    <t xml:space="preserve">07.4.0. - Všeobecný materiál </t>
  </si>
  <si>
    <t>07.4.0. - Energia, vodné stočné</t>
  </si>
  <si>
    <t>07.4.0. - Údržba</t>
  </si>
  <si>
    <t>07.4.0. - Reprezentačné pre darcov krvi</t>
  </si>
  <si>
    <t>13.</t>
  </si>
  <si>
    <t>14.</t>
  </si>
  <si>
    <t>11.4.1.</t>
  </si>
  <si>
    <t>1.</t>
  </si>
  <si>
    <t>Program 1 : Plánovanie, manažment, kontrola</t>
  </si>
  <si>
    <t>1.1.</t>
  </si>
  <si>
    <t>1.2.</t>
  </si>
  <si>
    <t>1.2.1.</t>
  </si>
  <si>
    <t>Prvok : Strategické plánovanie</t>
  </si>
  <si>
    <t>2.</t>
  </si>
  <si>
    <t>1.2.2.</t>
  </si>
  <si>
    <t>Prvok : Územné plánovanie</t>
  </si>
  <si>
    <t>1.2.3.</t>
  </si>
  <si>
    <t>1.3.</t>
  </si>
  <si>
    <t>Prvok : Rozvojové projekty, štúdie</t>
  </si>
  <si>
    <t>1.4.</t>
  </si>
  <si>
    <t>1.4.1.</t>
  </si>
  <si>
    <t>spolu</t>
  </si>
  <si>
    <t>Program 2 : Propagácia a marketing</t>
  </si>
  <si>
    <t>2.1.</t>
  </si>
  <si>
    <t>3.</t>
  </si>
  <si>
    <t>4.</t>
  </si>
  <si>
    <t>5.</t>
  </si>
  <si>
    <t>3.1.</t>
  </si>
  <si>
    <t>3.2.</t>
  </si>
  <si>
    <t>3.3.</t>
  </si>
  <si>
    <t>Podprogram  : Právne služby</t>
  </si>
  <si>
    <t>6.</t>
  </si>
  <si>
    <t>7.</t>
  </si>
  <si>
    <t>Prvok : Správa a údržba pozemkov</t>
  </si>
  <si>
    <t>8.</t>
  </si>
  <si>
    <t>3.6.</t>
  </si>
  <si>
    <t>Podprogram : Vzdelávanie zamestnancov</t>
  </si>
  <si>
    <t>3.7.</t>
  </si>
  <si>
    <t>Program 4 : Služby občanom</t>
  </si>
  <si>
    <t>4.1.</t>
  </si>
  <si>
    <t>4.2.</t>
  </si>
  <si>
    <t>4.3.</t>
  </si>
  <si>
    <t>4.4.</t>
  </si>
  <si>
    <t>Prvok : Vonkajšia a vnútorná kontrola</t>
  </si>
  <si>
    <t>Podprogram  : Plánovanie</t>
  </si>
  <si>
    <t>Podprogram : Daňová a rozpočtová politika</t>
  </si>
  <si>
    <t>Podprogram : Členstvo v samospr. org. a združ.</t>
  </si>
  <si>
    <t>08.3.0.- Údržba miestneho rozhlasu</t>
  </si>
  <si>
    <t>4.5.</t>
  </si>
  <si>
    <t>5.1.</t>
  </si>
  <si>
    <t>5.2.</t>
  </si>
  <si>
    <t>5.1.1.</t>
  </si>
  <si>
    <t>5.3.</t>
  </si>
  <si>
    <t>6.1.</t>
  </si>
  <si>
    <t>Program 6 : Odpadové hospodárstvo</t>
  </si>
  <si>
    <t>6.2.</t>
  </si>
  <si>
    <t>Podprogram : Nakladanie s odpadovými vodami</t>
  </si>
  <si>
    <t>9.</t>
  </si>
  <si>
    <t>10.</t>
  </si>
  <si>
    <t>1.1.1.</t>
  </si>
  <si>
    <t>1.1.2.</t>
  </si>
  <si>
    <t>Prvok : Výkon funkcie prednostu úradu</t>
  </si>
  <si>
    <t>1.1.3.</t>
  </si>
  <si>
    <t xml:space="preserve">3.4. </t>
  </si>
  <si>
    <t>3.5.</t>
  </si>
  <si>
    <t>Podprogram : Kontrola činnosti samosprávy</t>
  </si>
  <si>
    <t>1.6.</t>
  </si>
  <si>
    <t>3.2.1.</t>
  </si>
  <si>
    <t>3.2.2.</t>
  </si>
  <si>
    <t>Podprogram : Verejné obstarávanie</t>
  </si>
  <si>
    <t>4.6.</t>
  </si>
  <si>
    <t>4.7.</t>
  </si>
  <si>
    <t xml:space="preserve">Podprogram : Ochrana pred požiarmi </t>
  </si>
  <si>
    <t>Podprogram : Zvoz, odvoz a uloženie odpadu</t>
  </si>
  <si>
    <t>7.1.</t>
  </si>
  <si>
    <t>Podprogram : Výstavba miestnych komunikácií</t>
  </si>
  <si>
    <t>7.1.1.</t>
  </si>
  <si>
    <t>Prvok : Obnova existujúcich komunikácií</t>
  </si>
  <si>
    <t>Podprogram : Správa a údržba MK</t>
  </si>
  <si>
    <t>Podprogram : Dopravné značenie</t>
  </si>
  <si>
    <t>Program 9 : Vzdelávanie</t>
  </si>
  <si>
    <t>9.1.</t>
  </si>
  <si>
    <t>9.1.1.</t>
  </si>
  <si>
    <t>9.1.2.</t>
  </si>
  <si>
    <t>9.2.</t>
  </si>
  <si>
    <t>9.2.1.</t>
  </si>
  <si>
    <t xml:space="preserve">9.2.2. </t>
  </si>
  <si>
    <t>9.3.</t>
  </si>
  <si>
    <t>Podprogram : Vzdelávacie aktivity voľno-časové</t>
  </si>
  <si>
    <t>9.3.1.</t>
  </si>
  <si>
    <t>Prvok : Školské kluby detí</t>
  </si>
  <si>
    <t>9.3.3.</t>
  </si>
  <si>
    <t>Prvok : Základná umelecká škola (s PS)</t>
  </si>
  <si>
    <t>9.4.</t>
  </si>
  <si>
    <t>9.4.1.</t>
  </si>
  <si>
    <t>9.5.</t>
  </si>
  <si>
    <t>Podprogram : Sociálna výpomoc žiakom</t>
  </si>
  <si>
    <t>9.4.2.</t>
  </si>
  <si>
    <t>9.4.3.</t>
  </si>
  <si>
    <t>11.</t>
  </si>
  <si>
    <t>12.</t>
  </si>
  <si>
    <t>Limit na BV - normatívne prostriedky</t>
  </si>
  <si>
    <t>Limit na BV - nenormatívne prostriedky</t>
  </si>
  <si>
    <t>v tom : vzdelávacie poukazy</t>
  </si>
  <si>
    <t>v tom : dopravné</t>
  </si>
  <si>
    <t>Limit na BV - vl. príjem</t>
  </si>
  <si>
    <t>Limit na BV - vlastné príjmy</t>
  </si>
  <si>
    <t>Prvok : Školská jedáleň pri MŠ Cintorínska</t>
  </si>
  <si>
    <t>Kultúra a star.o kultúrne pamiatky</t>
  </si>
  <si>
    <t>10.1.</t>
  </si>
  <si>
    <t>Program 10 : Šport</t>
  </si>
  <si>
    <t>10.2.</t>
  </si>
  <si>
    <t>Podprogram : Dotácie na šport</t>
  </si>
  <si>
    <t>Podprogram : Športová infraštruktúra</t>
  </si>
  <si>
    <t>Prvok : Futbalový štadión</t>
  </si>
  <si>
    <t>Prvok : Dotácie na činnosť šport.klubov</t>
  </si>
  <si>
    <t>8.1.</t>
  </si>
  <si>
    <t>8.1.1.</t>
  </si>
  <si>
    <t>8.1.2.</t>
  </si>
  <si>
    <t>8.2.</t>
  </si>
  <si>
    <t>8.2.1.</t>
  </si>
  <si>
    <t>11.1.</t>
  </si>
  <si>
    <t>11.2.</t>
  </si>
  <si>
    <t>Podprogram : Kultúrne podujatia</t>
  </si>
  <si>
    <t>11.4.</t>
  </si>
  <si>
    <t>Podprogram : Starostlivosť o kultúrne pamiatky</t>
  </si>
  <si>
    <t>11.3.</t>
  </si>
  <si>
    <t>Podprogram : Kultúrna spolupráca</t>
  </si>
  <si>
    <t>Program 12 : Prostredie pre život</t>
  </si>
  <si>
    <t>12.1.</t>
  </si>
  <si>
    <t>Podprogram : Verejné osvetlenie</t>
  </si>
  <si>
    <t>12.1.1.</t>
  </si>
  <si>
    <t>Prvok : Prevádzka verejného osvetlenia</t>
  </si>
  <si>
    <t>12.2.</t>
  </si>
  <si>
    <t>12.3.</t>
  </si>
  <si>
    <t>12.2.1.</t>
  </si>
  <si>
    <t>Podprogram : Ochrana životného prostredia</t>
  </si>
  <si>
    <t>12.4.</t>
  </si>
  <si>
    <t>Prvok : Ochrana prostredia pre život</t>
  </si>
  <si>
    <t>Podprogram : Ochrana prírody a krajiny</t>
  </si>
  <si>
    <t>12.3.1.</t>
  </si>
  <si>
    <t>Prvok : Verejná zeleň</t>
  </si>
  <si>
    <t>13.1.</t>
  </si>
  <si>
    <t>13.2.</t>
  </si>
  <si>
    <t>13.3.</t>
  </si>
  <si>
    <t>13.1.1.</t>
  </si>
  <si>
    <t>13.1.2.</t>
  </si>
  <si>
    <t>06.6.0. - Vrátenie príjmov z min.období-vyúčt.</t>
  </si>
  <si>
    <t>Podprogram : Rozvoj bývania</t>
  </si>
  <si>
    <t>14.1.</t>
  </si>
  <si>
    <t>Podprogram : Dávky sociálnej pomoci</t>
  </si>
  <si>
    <t>14.1.1.</t>
  </si>
  <si>
    <t>14.1.2.</t>
  </si>
  <si>
    <t>Prvok : Výpomoc pre starých a osamelých</t>
  </si>
  <si>
    <t>14.1.3.</t>
  </si>
  <si>
    <t>Podprogram : Klub dôchodcov</t>
  </si>
  <si>
    <t>Prvok : Opatrovanie v domácnosti</t>
  </si>
  <si>
    <t>Podprogram : Materské školy bez právnej subjektivity</t>
  </si>
  <si>
    <t>9.1.3.</t>
  </si>
  <si>
    <t>Prvok : MŠ VJM ulicaCintorínska</t>
  </si>
  <si>
    <t>Podprogram : Základné školy s právnou subjektivitou</t>
  </si>
  <si>
    <t>Prvok : ZŠ L.A. s VJM Gabčíkovo</t>
  </si>
  <si>
    <t>Prvok : ZŠ Gabčíkovo</t>
  </si>
  <si>
    <t xml:space="preserve">ŠKD pri ZŠ VJM </t>
  </si>
  <si>
    <t xml:space="preserve">ŠKD pri ZŠ </t>
  </si>
  <si>
    <t xml:space="preserve">Podprogram : Školské jedálne </t>
  </si>
  <si>
    <t>Prvok : Školská jedáleň pri ZŠ</t>
  </si>
  <si>
    <t xml:space="preserve">01.1.2. - Bankové poplatky </t>
  </si>
  <si>
    <t>Podprogram :Podporná činnosť</t>
  </si>
  <si>
    <t>Prvok : Fin.a rozpočtová oblasť</t>
  </si>
  <si>
    <t xml:space="preserve">Prvok : Transakcie verejného dlhu </t>
  </si>
  <si>
    <t>Program 1 :</t>
  </si>
  <si>
    <t>Program 2:</t>
  </si>
  <si>
    <t>Program 3:</t>
  </si>
  <si>
    <t>Program 5:</t>
  </si>
  <si>
    <t>Program 6:</t>
  </si>
  <si>
    <t>Program 9:</t>
  </si>
  <si>
    <t>Program 10:</t>
  </si>
  <si>
    <t>Program 11:</t>
  </si>
  <si>
    <t>Program 4:</t>
  </si>
  <si>
    <t>Program 7.</t>
  </si>
  <si>
    <t>Program 8:</t>
  </si>
  <si>
    <t>Program 12 :</t>
  </si>
  <si>
    <t>Program 13:</t>
  </si>
  <si>
    <t>Program 14 :</t>
  </si>
  <si>
    <t>Sociálne služby</t>
  </si>
  <si>
    <t>Administratíva</t>
  </si>
  <si>
    <t>Bývanie</t>
  </si>
  <si>
    <t>Prostredie pre život</t>
  </si>
  <si>
    <t>Šport</t>
  </si>
  <si>
    <t>Vzdelávanie</t>
  </si>
  <si>
    <t>Miestne komunikácie</t>
  </si>
  <si>
    <t>Odpadové hospodárstvo</t>
  </si>
  <si>
    <t>Bezpečnosť,právo,poriadok</t>
  </si>
  <si>
    <t>Služby občanom</t>
  </si>
  <si>
    <t>Propagácia a marketing</t>
  </si>
  <si>
    <t>Plánovanie, manažment, kontrola</t>
  </si>
  <si>
    <t>Podprogram: Zabezpeč.úkonov spoj.s voľbami</t>
  </si>
  <si>
    <t>4.7.1.</t>
  </si>
  <si>
    <t>Program 7 : Miestne komunikácie</t>
  </si>
  <si>
    <t>7.2.</t>
  </si>
  <si>
    <t>7.2.1.</t>
  </si>
  <si>
    <t>7.3.</t>
  </si>
  <si>
    <t>Program 8 : Bývanie</t>
  </si>
  <si>
    <t>8.1.3.</t>
  </si>
  <si>
    <t>Program 13 : Sociálne služby</t>
  </si>
  <si>
    <t>13.4.</t>
  </si>
  <si>
    <t>13.4.1.</t>
  </si>
  <si>
    <t>13.5.</t>
  </si>
  <si>
    <t>Program 14 : Administratíva</t>
  </si>
  <si>
    <t>Podprogram: Kultúrna spolupráca</t>
  </si>
  <si>
    <t>Podprogram: Podpora MKS</t>
  </si>
  <si>
    <t>04.1.1.- Činnosť TS</t>
  </si>
  <si>
    <t>04.1.1.- Odvody do poisťovní</t>
  </si>
  <si>
    <t>04.1.1. - Prídel do SF</t>
  </si>
  <si>
    <t>04.1.1. - Stravovanie</t>
  </si>
  <si>
    <t>v tom : asistenet učiteľa</t>
  </si>
  <si>
    <t>v tom : nájomné a iné vl.príjmy</t>
  </si>
  <si>
    <t>v tom : nájomné - vl.príjmy</t>
  </si>
  <si>
    <t xml:space="preserve"> - z toho  L.A. ZŠ</t>
  </si>
  <si>
    <t xml:space="preserve"> - z toho   ZŠ</t>
  </si>
  <si>
    <t>5.4.</t>
  </si>
  <si>
    <t>Podprogram : Rekonštrukcia a prístavba OHZ</t>
  </si>
  <si>
    <t>06.6.0. - Vrátenie príjmov z min.období</t>
  </si>
  <si>
    <t>8.1.4.</t>
  </si>
  <si>
    <t>04.5.1. - OOV odvody</t>
  </si>
  <si>
    <t>08.1.0. - Stravné</t>
  </si>
  <si>
    <t xml:space="preserve">03.2.0.- Reprezentačné -Sv.Flórian, </t>
  </si>
  <si>
    <t>05.1.0. - Prevádzkové stroje, zariadenie</t>
  </si>
  <si>
    <t>06.1.0 - príprava projektovej dokumentácie</t>
  </si>
  <si>
    <t>Boráldás</t>
  </si>
  <si>
    <t>Deň matiek</t>
  </si>
  <si>
    <t xml:space="preserve"> </t>
  </si>
  <si>
    <t>Program 1 : Plánovanie, manažment a kontrola</t>
  </si>
  <si>
    <t>1.5.</t>
  </si>
  <si>
    <t>Odhad na rok 2013</t>
  </si>
  <si>
    <t>Odhad na rok 2014</t>
  </si>
  <si>
    <t>Podprogram.: Správa a údržba majetku</t>
  </si>
  <si>
    <t>01.3.3. - Plat z prostriedkov zo ŠR</t>
  </si>
  <si>
    <t>01.3.3. - Výdavky na tovary a služby</t>
  </si>
  <si>
    <t>01.3.3. - OOV</t>
  </si>
  <si>
    <t xml:space="preserve">1. </t>
  </si>
  <si>
    <t>04.4.3. - Výdavky na činnosť spoločného stavebného úradu</t>
  </si>
  <si>
    <t>06.6.0.- OOV -dohoda o vyk.práce</t>
  </si>
  <si>
    <t>08.4.0. - OOV- dohody o vykonaní práce</t>
  </si>
  <si>
    <t>08.4.0. - Elektrická energia</t>
  </si>
  <si>
    <t>08.4.0. - Vodné a stočné</t>
  </si>
  <si>
    <t>08.4.0. - Oprava a údržba cintorína</t>
  </si>
  <si>
    <t>08.4.0. - Oprava kostola, farského domu</t>
  </si>
  <si>
    <t>03.2.0.- OOV - dohody o vykonaní práce</t>
  </si>
  <si>
    <t>03.2.0. - Rek.a prístavbaOHZ - vlastné zdroje</t>
  </si>
  <si>
    <t>05.1.0. - Uloženie a odvoz odpadu - plat</t>
  </si>
  <si>
    <t>05.1.0.- OOV - dohody o vykonaní práce</t>
  </si>
  <si>
    <t>Prvok : BD 10 b.j. , 4.b.j.</t>
  </si>
  <si>
    <t xml:space="preserve">06.6.0. - Výdavky na energie a vodné - stočné </t>
  </si>
  <si>
    <t>06.6.0.- OOV - dohody o vykonaní práce</t>
  </si>
  <si>
    <t>06.6.0.- Výdavky na energie a vodné stočné</t>
  </si>
  <si>
    <t xml:space="preserve">08.1.0. - Futbalový klub - starí páni </t>
  </si>
  <si>
    <t xml:space="preserve">08.1.0. - Zápasnícky klub </t>
  </si>
  <si>
    <t xml:space="preserve">08.1.0. - Karate </t>
  </si>
  <si>
    <t xml:space="preserve">08.1.0. - Kempo </t>
  </si>
  <si>
    <t xml:space="preserve">08.1.0. - Strelecký klub </t>
  </si>
  <si>
    <t xml:space="preserve">08.1.0. - Stolný tenis </t>
  </si>
  <si>
    <t xml:space="preserve">08.1.0. - Rybársky zväz </t>
  </si>
  <si>
    <t xml:space="preserve">08.1.0. - Polovnícky zväz </t>
  </si>
  <si>
    <t>08.1.0. - Zväz drobnochovateľov</t>
  </si>
  <si>
    <t>08.1.0. - Plat zamestnancov</t>
  </si>
  <si>
    <t>08.1.0. - OOV -dohody o vykonaní práce</t>
  </si>
  <si>
    <t>08.1.0. - Odvody do poisťovní  z OOV</t>
  </si>
  <si>
    <t>06.6.0.- OOV odvody do pisťovní</t>
  </si>
  <si>
    <t xml:space="preserve">08.4.0.- Odvody do pisťovní </t>
  </si>
  <si>
    <t xml:space="preserve">07.4.0. - Odvody do pisťovní </t>
  </si>
  <si>
    <t>01.3.3. - Odvody do poisťovní  z prostriedkov ŠR</t>
  </si>
  <si>
    <t>03.2.0. - Odvody do pisťovní</t>
  </si>
  <si>
    <t xml:space="preserve">05.1.0. - Odvody do poisťovní </t>
  </si>
  <si>
    <t xml:space="preserve">08.1.0. - Odvody do poisťovní </t>
  </si>
  <si>
    <t>06.4.0. - Údržba ver.osvetlenia</t>
  </si>
  <si>
    <t>05.4.0.- Platy z prostriedkov zo ŠR</t>
  </si>
  <si>
    <t>05.4.0. - Odvody do poisťovní zo ŠR</t>
  </si>
  <si>
    <t>05.4.0. - Prídel do SF</t>
  </si>
  <si>
    <t>05.4.0.- Plat zamestnancov</t>
  </si>
  <si>
    <t>05.4.0. - OOV-dohody o vykonaní práce</t>
  </si>
  <si>
    <t xml:space="preserve">05.4.0. - Odvody do poisťovní </t>
  </si>
  <si>
    <t>05.4.0. - Stravovanie</t>
  </si>
  <si>
    <t>05.4.0. - Všeobecné materiál a služby</t>
  </si>
  <si>
    <t xml:space="preserve">04.1.2.- Všeobecný materiál  </t>
  </si>
  <si>
    <t>04.1.1. - Platy zamestnancov</t>
  </si>
  <si>
    <t>10.2.0.- OOV -dohody o vykonaí práce</t>
  </si>
  <si>
    <t>10.2.0. - Odvody do poisťovní</t>
  </si>
  <si>
    <t>10.2.0.- OOV -dohody o vykonaní práce</t>
  </si>
  <si>
    <t>10.2.0.- Ostatné výdavky na činnosť -služby,materiál</t>
  </si>
  <si>
    <t>10.2.0.- Ostatné výdavky na činnosť -služby, materiál</t>
  </si>
  <si>
    <t>09.1.1. - Platy zamestnancov</t>
  </si>
  <si>
    <t>09.1.1. - Odvody do poisťovní</t>
  </si>
  <si>
    <t>09.1.1. - Prídel do SF</t>
  </si>
  <si>
    <t>09.1.1. - Norm. príjmy pre deti nad 5 rokov</t>
  </si>
  <si>
    <t>09.1.1. - Materiál, služby z vlastných príjmov</t>
  </si>
  <si>
    <t>09.1.1. - Oprava a údržba</t>
  </si>
  <si>
    <t>09.1.1. - Stravovanie</t>
  </si>
  <si>
    <t>09.5.0.1. - Vlastné príjmy -materiál,služby</t>
  </si>
  <si>
    <t>09.6.0.1. - Platy</t>
  </si>
  <si>
    <t>09.6.0.1. - Odvody do poisťovní</t>
  </si>
  <si>
    <t>09.6.0.1. - Prídel do SF</t>
  </si>
  <si>
    <t>Prvok : Školská jedáleň pri MŠ Komenského u.</t>
  </si>
  <si>
    <t>Prvok : MŠ Komenského ul.</t>
  </si>
  <si>
    <t>Prvok : MŠ s VJM Komenského ul.</t>
  </si>
  <si>
    <t>09.6.0.1. - Všeobecný mat.</t>
  </si>
  <si>
    <t>Rozlúčka s letom</t>
  </si>
  <si>
    <t>Csemadok "Látványdisznóölés"</t>
  </si>
  <si>
    <t>Súťaž vinárov -Borverseny</t>
  </si>
  <si>
    <t>Jazyková súťaž Csemadok - ZŠ-Anyanyelvi vetélkedő</t>
  </si>
  <si>
    <t>Csemadok- okresné slávnosti-járási ünnepély</t>
  </si>
  <si>
    <t>01.6.0. - Výdavky spojené s voľbami</t>
  </si>
  <si>
    <t>15.</t>
  </si>
  <si>
    <t>08.1.0. - TID -kajakári</t>
  </si>
  <si>
    <t>08.1.0. - Ľadové medvede</t>
  </si>
  <si>
    <t>Dotácia od obce - Ostatné športové kluby spolu , záhradkári, drobnochovatelia v tom</t>
  </si>
  <si>
    <t>08.1.0. - Záhradkári</t>
  </si>
  <si>
    <t xml:space="preserve">Podprogram: Projekt HUSK -kompa </t>
  </si>
  <si>
    <t>04.5.1. - mzdy cestná doprava</t>
  </si>
  <si>
    <t>04.5.1. odvody cestná doprava</t>
  </si>
  <si>
    <t>03.2.0.-Prac.odev,obuv,rovnošaty , materiál</t>
  </si>
  <si>
    <t>03.2.0.- Elektrina, plyn, vodné, stočné,služby</t>
  </si>
  <si>
    <t>09.6.0.1. - Servis, údržba, materiál</t>
  </si>
  <si>
    <t>v tom.  Soc.znevýhod.prostredie</t>
  </si>
  <si>
    <t>v tom: szoc.znevýhodn.prostredie</t>
  </si>
  <si>
    <t>v tom: dopravné</t>
  </si>
  <si>
    <t>Deň policajtov</t>
  </si>
  <si>
    <t>Betlehem</t>
  </si>
  <si>
    <t>Podprogram : Spoločný stavebný úrad,cestná dopr.</t>
  </si>
  <si>
    <t xml:space="preserve">05.1.0. -Služby, materiál, pohonné hmoty </t>
  </si>
  <si>
    <t>06.4.0. - Spotreba el.energie - PARK</t>
  </si>
  <si>
    <t>05.4.0. - Všeobecný materiál</t>
  </si>
  <si>
    <t>12.6.</t>
  </si>
  <si>
    <t>08.1.0. - Ostatné športové činnosti</t>
  </si>
  <si>
    <t>Bőgőtemetés- fašiangy</t>
  </si>
  <si>
    <t>05.4.0. - Protipovodňová ochrana</t>
  </si>
  <si>
    <t>04.5.1.- Rekonštrukcia chodníkov, mostov</t>
  </si>
  <si>
    <t xml:space="preserve">10.2.2. </t>
  </si>
  <si>
    <t>Prvok : Multifunkčné ihrisko</t>
  </si>
  <si>
    <t>04.1.2.- Príspevok z ESF od ÚPSVaR</t>
  </si>
  <si>
    <t>04.1.1. -  OOV - dohody o vykonaní práce</t>
  </si>
  <si>
    <t>03.2.0. - Okresný výbor DHZ</t>
  </si>
  <si>
    <t>04.4.3. - posudky, štúdie, honoráre za vyhotovenie žiadostí o NFP</t>
  </si>
  <si>
    <t>08.1.0. - Hybrid Kattlebell</t>
  </si>
  <si>
    <t>Ostatné kult.akcie</t>
  </si>
  <si>
    <t>Odchodné</t>
  </si>
  <si>
    <t xml:space="preserve"> - z toho   MŠ VJM Kom.</t>
  </si>
  <si>
    <t>5.5.</t>
  </si>
  <si>
    <t>Podprogram : Kamerový systém</t>
  </si>
  <si>
    <t>08.1.0. - Futbalový klub - dorastenci, žiaci - dotácia na činnosť-OOV</t>
  </si>
  <si>
    <t>04.1.2.  - Energia, vodné, stočné</t>
  </si>
  <si>
    <t>04.1.2. - Materiál</t>
  </si>
  <si>
    <t xml:space="preserve">06.4.0. - Vianočné ozdoby </t>
  </si>
  <si>
    <t>05.1.0. - Stravovanie zamestnancov</t>
  </si>
  <si>
    <t>05.2.0. - Vybudovanie kanalizačnej siete- VZ</t>
  </si>
  <si>
    <t>05.2.0. - Vybudovanie kanalizačnej siete- ŠR</t>
  </si>
  <si>
    <t>v tom: asistent učiteľa</t>
  </si>
  <si>
    <t>01.1.1. - reprezentačné</t>
  </si>
  <si>
    <t xml:space="preserve">01.1.1. -  inzercia </t>
  </si>
  <si>
    <t>01.1.1. - cestovné</t>
  </si>
  <si>
    <t xml:space="preserve">01.1.1. - odvody do poisťovní </t>
  </si>
  <si>
    <t>01.1.1. - stravovanie</t>
  </si>
  <si>
    <t>01.1.1. - plat prednostu</t>
  </si>
  <si>
    <t>01.1.1. - prídel do sociálneho fondu</t>
  </si>
  <si>
    <t>01.1.1. - odmeny poslancom, členom komisie</t>
  </si>
  <si>
    <t>01.1.1. - Aktualizácia PHSR</t>
  </si>
  <si>
    <t>01.1.1. - Územnoplánovacia dokumentácia</t>
  </si>
  <si>
    <t>01.1.1. - príprava rozvoj. projektov</t>
  </si>
  <si>
    <t xml:space="preserve">01.1.1. - Členstvo v ZMOS </t>
  </si>
  <si>
    <t>01.1.1. - ZMOŽO</t>
  </si>
  <si>
    <t>01.1.1. - OOCR</t>
  </si>
  <si>
    <t>01.1.1. - súdne poplatky, kolky, známky</t>
  </si>
  <si>
    <t>01.1.1. - Rekonštrukčné, údržbárske práce</t>
  </si>
  <si>
    <t>01.1.1. - Poistenie majetku</t>
  </si>
  <si>
    <t>01.1.1. - Geoplány,posudky,expert.</t>
  </si>
  <si>
    <t>01.1.1. - Výdavky na verejné obstarávanie</t>
  </si>
  <si>
    <t>01.1.1.- Palivá,mazivá,špec.kvapaliny-autobus</t>
  </si>
  <si>
    <t>01.1.1.- Palivá,mazivá,špec.kvapaliny-os.autá</t>
  </si>
  <si>
    <t>01.1.1.- Servis,oprava,údrž.autobusu</t>
  </si>
  <si>
    <t>01.1.1.- Servis,oprava,údrž.osobných aut, kúpa</t>
  </si>
  <si>
    <t>01.1.1.- Zákonné a havarijné poistenie</t>
  </si>
  <si>
    <t>01.1.1.- EK,STK,diaľ.známky, par.známky</t>
  </si>
  <si>
    <t>01.1.1. - Cestovné</t>
  </si>
  <si>
    <t>01.1.1. - Prepravné</t>
  </si>
  <si>
    <t>01.1.1. - Internet</t>
  </si>
  <si>
    <t xml:space="preserve">01.1.1. - Výpočtová technika </t>
  </si>
  <si>
    <t>01.1.1. - Licencie, softwer</t>
  </si>
  <si>
    <t>01.1.1. - Materiál - tonery, súčiastky</t>
  </si>
  <si>
    <t>01.1.1. - Údržba výpočtovej techniky, kanc.strojov, kopírky, sign.zariad.</t>
  </si>
  <si>
    <t>01.1.1. - Stroje,prístroje,zariadenia</t>
  </si>
  <si>
    <t>01.1.1. - režijné výdavky úradu(energia)</t>
  </si>
  <si>
    <t>01.1.1. - všeobecný materiál</t>
  </si>
  <si>
    <t xml:space="preserve">01.1.1. -Služby, telefóny,poštovné a iné </t>
  </si>
  <si>
    <t>01.1.1. - ZpS vrátené za neobs.miesta</t>
  </si>
  <si>
    <t>01.1.1. - interiérové vybavenie</t>
  </si>
  <si>
    <t>01.1.1. - knihy,časopisy,noviny</t>
  </si>
  <si>
    <t>01.1.1. -Stroje,prístroje, zariadenia</t>
  </si>
  <si>
    <t>01.1.1. - Plat z prostriedkov zo ŠR</t>
  </si>
  <si>
    <t>01.1.1. - Odvody do poisťovní  z prostriedkov ŠR</t>
  </si>
  <si>
    <t>01.1.1. - Prídel do SF</t>
  </si>
  <si>
    <t>01.1.1.  - OOV - dohody o vykonaní práce</t>
  </si>
  <si>
    <t>01.1.1. - OOV odvody do poisťovní</t>
  </si>
  <si>
    <t>01.1.1.  - Hasiace prístroje</t>
  </si>
  <si>
    <t>01.1.1.  - Revízie</t>
  </si>
  <si>
    <t>09.5.0. - Limit na BV -obec</t>
  </si>
  <si>
    <t>09.5.0. - vlastné príjmy</t>
  </si>
  <si>
    <t>09.5.0. - limit na BV , platy, odvody, energia</t>
  </si>
  <si>
    <t>09.5.0. - Prísp.od rodičov -,materiál, služby</t>
  </si>
  <si>
    <t>09.6.0.2. - Odvody do poisťovní</t>
  </si>
  <si>
    <t>09.6.0.2. -vlastné príjmy- mat.výdavky</t>
  </si>
  <si>
    <t>10.4.0. - Stravné (ÚPSVaR)</t>
  </si>
  <si>
    <t xml:space="preserve">10.4.0. - Školské potreby ÚPSvaR  </t>
  </si>
  <si>
    <t>08.2.0. - OOV -dohody o vykonaní práce</t>
  </si>
  <si>
    <t>08.2.0. - OOV odvody do pisťovní</t>
  </si>
  <si>
    <t>08.2.0. - Družobné stretnutia</t>
  </si>
  <si>
    <t>08.2.0.  - Príspevok MKS na bežné výdavky - mzdy, príplatky</t>
  </si>
  <si>
    <t>08.2.0.  - Príspevok MKS na bežné výdavky - odvody</t>
  </si>
  <si>
    <t>08.2.0.  - Príspevok MKS na bežné výdavky - soc.fond</t>
  </si>
  <si>
    <t>08.2.0.  - Príspevok MKS na bežné výdavky - stravovanie</t>
  </si>
  <si>
    <t>08.2.0.  - Príspevok MKS na bežné výdavky - energia, vodné stočné, plyn</t>
  </si>
  <si>
    <t>08.2.0. Rekonštrukcia interiéru kult.domu</t>
  </si>
  <si>
    <t>08.2.0. - Príspevok MKS na bežné výdavky - všeobecný materiál spolu</t>
  </si>
  <si>
    <t>08.2.0.  - Príspevok MKS na bežné výdavky - kultúrne podujatia</t>
  </si>
  <si>
    <t>08.2.0. - Príspevok MKS na bežné výdavky - všeobecné služby</t>
  </si>
  <si>
    <t>08.2.0. - pamiatková starostlivosť -údržba</t>
  </si>
  <si>
    <t>08.2.0. - Csemadok ZO -bežný transfer</t>
  </si>
  <si>
    <t>08.2.0. - Csemadok ZO - energia, vodné, stočné</t>
  </si>
  <si>
    <t>08.2.0. - Csemadok ZO - reprezentačné</t>
  </si>
  <si>
    <t>08.2.0. - Csemadok OV - bežný transfer</t>
  </si>
  <si>
    <t>08.2.0. - Informatici-astrolog.klub- režijné náklady</t>
  </si>
  <si>
    <t>08.2.0.- Umelci</t>
  </si>
  <si>
    <t>08.2.0. - Skauti - bežný transfer</t>
  </si>
  <si>
    <t>08.2.0. - Skauti - ostatné výdavky</t>
  </si>
  <si>
    <t>08.2.0. - Skauti - režijné náklady</t>
  </si>
  <si>
    <t>08.2.0. - Materské centrum - bežný transfer</t>
  </si>
  <si>
    <t>08.2.0. - Klub maďarských sólistov -bežný transfer</t>
  </si>
  <si>
    <t>08.2.0. - Štúdio tanca -bežný transfer</t>
  </si>
  <si>
    <t>08.2.0. - Ostatné príspevky</t>
  </si>
  <si>
    <t>08.2.0. - OOV odvody</t>
  </si>
  <si>
    <t>08.2.0. - OOV-dohody o vykonaí práce-predsedovia</t>
  </si>
  <si>
    <t>10.7.0. - Výpomoc v hmotnej núdzi</t>
  </si>
  <si>
    <t>10.7.0. - Výpomoc dôchodcom (smetný kupón)</t>
  </si>
  <si>
    <t>10.7.0. - Stravovanie - z prostr.stravníkov</t>
  </si>
  <si>
    <t>10.1.2.  - Platy opatrovateľov</t>
  </si>
  <si>
    <t>10.1.2. - Odvody do poisťovní</t>
  </si>
  <si>
    <t>10.1.2. - Prídel do sociálneho fondu</t>
  </si>
  <si>
    <t>10.1.2. - OOV posudkový lekár</t>
  </si>
  <si>
    <t>10.2.0. - Limit na BV - MFSR - mzdy, platy</t>
  </si>
  <si>
    <t>10.2.0. - Limit na BV - MFSR - odvody</t>
  </si>
  <si>
    <t>10.2.0. - Limit na BV - MFSR - tovar</t>
  </si>
  <si>
    <t>10.2.0. - Limit na KV - MFSR</t>
  </si>
  <si>
    <t>10.2.0. - Limit na BV z vlastných príjmov</t>
  </si>
  <si>
    <t>01.1.1. -  Platy zamestnancov</t>
  </si>
  <si>
    <t>01.1.1. - Odvody do poisťovní</t>
  </si>
  <si>
    <t>01.1.1. - OOV -dohody o vykonaní práce</t>
  </si>
  <si>
    <t>01.1.1.- Stravovanie</t>
  </si>
  <si>
    <t>01.1.1. - Transfery odborovej organizácii</t>
  </si>
  <si>
    <t>01.1.1. - Cestovné zamestnancom</t>
  </si>
  <si>
    <t>08.1.0. - Prevádzkové stroje</t>
  </si>
  <si>
    <t>Podrogram: Register obyvateľstva, register adries</t>
  </si>
  <si>
    <t>01.1.1. - stravovanie. prídel do soc. fondu</t>
  </si>
  <si>
    <t>01.1.1. - Šofér autobusu, stavebné OOV,plat,soc.f,strav.</t>
  </si>
  <si>
    <t>v tom: LK a ŠvP</t>
  </si>
  <si>
    <t>Rozpis rozpočtu mesta v programovej štruktúre</t>
  </si>
  <si>
    <t>Podprogram  : Manažment mesta</t>
  </si>
  <si>
    <t xml:space="preserve">Prvok : Výkon funkcie primátora a zástupcu </t>
  </si>
  <si>
    <t>Prvok : Zasadnutia orgánov mesta</t>
  </si>
  <si>
    <t xml:space="preserve">01.1.1..- plat hlavného kontrolóra </t>
  </si>
  <si>
    <t xml:space="preserve">Prvok : Audit  a rating </t>
  </si>
  <si>
    <t>01.1.1. - Kontrola hospodárenia - audit mesta</t>
  </si>
  <si>
    <t>01.1.1.-Propagácia mesta</t>
  </si>
  <si>
    <t>01.1.1.-Web prezentácia na Webport.mesta</t>
  </si>
  <si>
    <t>Program 3 : Interné služby mesta</t>
  </si>
  <si>
    <t xml:space="preserve">01.1.1. - právne služby </t>
  </si>
  <si>
    <t>Prvok : Správa a údržba majetku mesta</t>
  </si>
  <si>
    <t>01.1.1. - Školenia,kurzy,semináre zamestnancov MÚ</t>
  </si>
  <si>
    <t>Podprogram : Mestský  informačný systém</t>
  </si>
  <si>
    <t>Podprogram : Prevádzka mestského úradu</t>
  </si>
  <si>
    <t>01.3.3. - Tarifný plat z prostriedkov mesta</t>
  </si>
  <si>
    <t>01.3.3. - Odvody do poisťovní  z prostriedkov mesta</t>
  </si>
  <si>
    <t>09.1.1. - Materiál, služby z prostr.mesta</t>
  </si>
  <si>
    <t xml:space="preserve">09.1.1. - Materiál, služby, energia  z prostr.mesta </t>
  </si>
  <si>
    <t xml:space="preserve">08.2.0.  - Kultúrne podujatia mesta, v tom: </t>
  </si>
  <si>
    <t>Dotácie od mesta pre kult.organizácie spolu</t>
  </si>
  <si>
    <t xml:space="preserve">Podprogram :  Aktivačná činnosť </t>
  </si>
  <si>
    <t>04.1.2.- ÚPSVaR - výdavky z prostr.mesta</t>
  </si>
  <si>
    <t xml:space="preserve">Podprogram: Technické služby </t>
  </si>
  <si>
    <t xml:space="preserve">10.7.0. - Stravovanie - doplatok mesta </t>
  </si>
  <si>
    <t>10.2.0.- Dotácia od mesta</t>
  </si>
  <si>
    <t>Prvok : Mestský úrad</t>
  </si>
  <si>
    <t>Sumár programov rozpočtu mesta  1. - 14.</t>
  </si>
  <si>
    <t>Sumár programov rozpočtu mesta</t>
  </si>
  <si>
    <t>Interné služby mesta</t>
  </si>
  <si>
    <t>01.1.1. - občerstvenie, všeob. mat.</t>
  </si>
  <si>
    <t>6.1.1.</t>
  </si>
  <si>
    <t>05.2.0. Vybudovanie kanalizačnej siete - služby</t>
  </si>
  <si>
    <t>08.1.0. - Športový klub 1923, a.s. - dotácia na činnosť</t>
  </si>
  <si>
    <t>08.1.0.Viacúčelové šport. ihriska- výdavky</t>
  </si>
  <si>
    <t>08.2.0. - Používanie jazyka národnostnej menšiny</t>
  </si>
  <si>
    <t>08.1.0. - Bežecký klub</t>
  </si>
  <si>
    <t>04.1.2. - Plat -organizátor mestských služieb-AČ</t>
  </si>
  <si>
    <t>04.1.2. - Organizátor .-odvody do poisťovní AČ</t>
  </si>
  <si>
    <t>04.1.2. - Stravovanie - organizátor AČ</t>
  </si>
  <si>
    <t>Limit na BV - norm.nevyčerp.fin.prostr.r 2017</t>
  </si>
  <si>
    <t>09.6.0.1. - Vlastný príjem ŠJ - strava, réžia</t>
  </si>
  <si>
    <t>03.2.0. - Kamerový systém - dotácia</t>
  </si>
  <si>
    <t>03.2.0. - Kamerový systém - vlastné zdroje</t>
  </si>
  <si>
    <t>06.6.0. - Výdavky na energie a vodné, stočné</t>
  </si>
  <si>
    <t>01.1.1.- WIFI pre teba dotácia + VZ</t>
  </si>
  <si>
    <t>07.4.0.- Výstavba nového zdr.strediska -dotácia</t>
  </si>
  <si>
    <t>07.7.0.- Výstavba nového zdr.strediska- VZ</t>
  </si>
  <si>
    <t>Prvok : BD 14 b.j., 13 b.j., 19 b.j.</t>
  </si>
  <si>
    <t>04.1.2. - Prídel do SF</t>
  </si>
  <si>
    <t>Spolu za rok 2021</t>
  </si>
  <si>
    <t>Spolu za rok 2022</t>
  </si>
  <si>
    <t xml:space="preserve">    - ŠJ ZŠ</t>
  </si>
  <si>
    <t xml:space="preserve">     - MŠ Cint.</t>
  </si>
  <si>
    <t xml:space="preserve">    - MŠ Kom. Slov.</t>
  </si>
  <si>
    <t xml:space="preserve">    - MŠ Kom. VJM</t>
  </si>
  <si>
    <t>05.1.0.- Prídel do sociálneho fondu, stravovanie</t>
  </si>
  <si>
    <t>06.6.0. - Materiál údržba</t>
  </si>
  <si>
    <t>06.6.0.- Služby</t>
  </si>
  <si>
    <t>09.6.0.2.- zs stravu na potraviny</t>
  </si>
  <si>
    <t>05.1.0. - Poplatok za odvoz uloženie odpadu</t>
  </si>
  <si>
    <t>01.1.1. - plat primátora a viceprimátora</t>
  </si>
  <si>
    <t>Plán na rok 2021</t>
  </si>
  <si>
    <t>06.6.0.- Detské ihrisko údržba- mat.</t>
  </si>
  <si>
    <t>06.6.0. - Údržba služby</t>
  </si>
  <si>
    <t>03.2.0. - OHZ všeobecné služby</t>
  </si>
  <si>
    <t>05.1.0. - Ekodvor - energia, mat. služby</t>
  </si>
  <si>
    <t>06.6.0. - Údržba a opravy, služby, material</t>
  </si>
  <si>
    <t>01.7.0. Leasing auta</t>
  </si>
  <si>
    <t>01.1.1. - Elektronabíjacia stanica</t>
  </si>
  <si>
    <t>05.5.1. - Výstavba parkoviska Cint. Ulica</t>
  </si>
  <si>
    <t>09.6.0.2. - Platy, mat. výdavky</t>
  </si>
  <si>
    <t>09.6.0.2. -vlastné príjmy- z réžie deti/z norm./</t>
  </si>
  <si>
    <t>Spolu za rok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</si>
</sst>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6" x14ac:knownFonts="1">
    <font>
      <sz val="10"/>
      <name val="Arial"/>
      <charset val="238"/>
    </font>
    <font>
      <sz val="10"/>
      <name val="Arial CE"/>
      <family val="2"/>
      <charset val="238"/>
    </font>
    <font>
      <b/>
      <sz val="14"/>
      <color indexed="10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b/>
      <sz val="9"/>
      <color indexed="12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9"/>
      <color indexed="12"/>
      <name val="Times New Roman"/>
      <family val="1"/>
      <charset val="238"/>
    </font>
    <font>
      <b/>
      <sz val="9"/>
      <color indexed="10"/>
      <name val="Times New Roman"/>
      <family val="1"/>
      <charset val="238"/>
    </font>
    <font>
      <sz val="8"/>
      <color indexed="17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12"/>
      <name val="Times New Roman"/>
      <family val="1"/>
      <charset val="238"/>
    </font>
    <font>
      <b/>
      <sz val="8"/>
      <color indexed="10"/>
      <name val="Times New Roman"/>
      <family val="1"/>
      <charset val="238"/>
    </font>
    <font>
      <b/>
      <sz val="8"/>
      <color indexed="6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color indexed="17"/>
      <name val="Times New Roman"/>
      <family val="1"/>
      <charset val="238"/>
    </font>
    <font>
      <b/>
      <sz val="10"/>
      <color indexed="50"/>
      <name val="Times New Roman"/>
      <family val="1"/>
      <charset val="238"/>
    </font>
    <font>
      <sz val="10"/>
      <color indexed="50"/>
      <name val="Times New Roman"/>
      <family val="1"/>
      <charset val="238"/>
    </font>
    <font>
      <b/>
      <sz val="8"/>
      <color indexed="12"/>
      <name val="Times New Roman"/>
      <family val="1"/>
      <charset val="238"/>
    </font>
    <font>
      <sz val="8"/>
      <color indexed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indexed="12"/>
      <name val="Times New Roman"/>
      <family val="1"/>
    </font>
    <font>
      <sz val="10"/>
      <color indexed="12"/>
      <name val="Arial"/>
      <family val="2"/>
      <charset val="238"/>
    </font>
    <font>
      <b/>
      <sz val="9"/>
      <name val="Times New Roman"/>
      <family val="1"/>
    </font>
    <font>
      <b/>
      <sz val="10"/>
      <color indexed="12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indexed="12"/>
      <name val="Times New Roman"/>
      <family val="1"/>
    </font>
    <font>
      <b/>
      <sz val="10"/>
      <color indexed="12"/>
      <name val="Times New Roman"/>
      <family val="1"/>
    </font>
    <font>
      <sz val="10"/>
      <color indexed="12"/>
      <name val="Times New Roman"/>
      <family val="1"/>
    </font>
    <font>
      <sz val="8"/>
      <name val="Arial"/>
      <family val="2"/>
      <charset val="238"/>
    </font>
    <font>
      <sz val="8"/>
      <color indexed="12"/>
      <name val="Times New Roman"/>
      <family val="1"/>
      <charset val="238"/>
    </font>
    <font>
      <b/>
      <sz val="8"/>
      <color indexed="12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sz val="12"/>
      <color indexed="10"/>
      <name val="Times New Roman"/>
      <family val="1"/>
      <charset val="238"/>
    </font>
    <font>
      <sz val="8"/>
      <color indexed="10"/>
      <name val="Times New Roman"/>
      <family val="1"/>
    </font>
    <font>
      <sz val="8"/>
      <color indexed="10"/>
      <name val="Times New Roman"/>
      <family val="1"/>
      <charset val="238"/>
    </font>
    <font>
      <b/>
      <sz val="8"/>
      <color indexed="10"/>
      <name val="Times New Roman"/>
      <family val="1"/>
      <charset val="238"/>
    </font>
    <font>
      <sz val="8"/>
      <color indexed="12"/>
      <name val="Arial"/>
      <family val="2"/>
      <charset val="238"/>
    </font>
    <font>
      <sz val="10"/>
      <name val="Arial"/>
      <charset val="238"/>
    </font>
    <font>
      <sz val="9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60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7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0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0" fontId="6" fillId="0" borderId="1" xfId="0" applyFont="1" applyBorder="1"/>
    <xf numFmtId="0" fontId="7" fillId="0" borderId="0" xfId="0" applyFont="1"/>
    <xf numFmtId="0" fontId="8" fillId="0" borderId="1" xfId="0" applyFont="1" applyBorder="1"/>
    <xf numFmtId="0" fontId="4" fillId="0" borderId="0" xfId="0" applyFont="1"/>
    <xf numFmtId="0" fontId="4" fillId="0" borderId="1" xfId="0" applyFont="1" applyBorder="1"/>
    <xf numFmtId="0" fontId="4" fillId="0" borderId="1" xfId="0" applyFont="1" applyFill="1" applyBorder="1"/>
    <xf numFmtId="0" fontId="6" fillId="0" borderId="0" xfId="0" applyFont="1"/>
    <xf numFmtId="0" fontId="8" fillId="0" borderId="0" xfId="0" applyFont="1"/>
    <xf numFmtId="0" fontId="3" fillId="0" borderId="0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0" xfId="0" applyFont="1"/>
    <xf numFmtId="0" fontId="9" fillId="0" borderId="0" xfId="0" applyFont="1"/>
    <xf numFmtId="0" fontId="11" fillId="0" borderId="1" xfId="0" applyFont="1" applyBorder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4" fillId="0" borderId="4" xfId="0" applyFont="1" applyBorder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3" fontId="14" fillId="0" borderId="12" xfId="0" applyNumberFormat="1" applyFont="1" applyBorder="1"/>
    <xf numFmtId="0" fontId="8" fillId="0" borderId="13" xfId="0" applyFont="1" applyBorder="1"/>
    <xf numFmtId="0" fontId="15" fillId="2" borderId="14" xfId="0" applyFont="1" applyFill="1" applyBorder="1"/>
    <xf numFmtId="0" fontId="8" fillId="0" borderId="15" xfId="0" applyFont="1" applyBorder="1" applyAlignment="1">
      <alignment wrapText="1"/>
    </xf>
    <xf numFmtId="3" fontId="16" fillId="0" borderId="16" xfId="0" applyNumberFormat="1" applyFont="1" applyBorder="1"/>
    <xf numFmtId="0" fontId="8" fillId="3" borderId="14" xfId="0" applyFont="1" applyFill="1" applyBorder="1"/>
    <xf numFmtId="0" fontId="8" fillId="0" borderId="15" xfId="0" applyFont="1" applyBorder="1"/>
    <xf numFmtId="0" fontId="8" fillId="4" borderId="14" xfId="0" applyFont="1" applyFill="1" applyBorder="1"/>
    <xf numFmtId="0" fontId="8" fillId="5" borderId="14" xfId="0" applyFont="1" applyFill="1" applyBorder="1"/>
    <xf numFmtId="0" fontId="8" fillId="6" borderId="14" xfId="0" applyFont="1" applyFill="1" applyBorder="1"/>
    <xf numFmtId="0" fontId="8" fillId="7" borderId="14" xfId="0" applyFont="1" applyFill="1" applyBorder="1"/>
    <xf numFmtId="0" fontId="8" fillId="8" borderId="14" xfId="0" applyFont="1" applyFill="1" applyBorder="1"/>
    <xf numFmtId="0" fontId="3" fillId="9" borderId="0" xfId="0" applyFont="1" applyFill="1"/>
    <xf numFmtId="0" fontId="8" fillId="10" borderId="14" xfId="0" applyFont="1" applyFill="1" applyBorder="1"/>
    <xf numFmtId="0" fontId="8" fillId="11" borderId="14" xfId="0" applyFont="1" applyFill="1" applyBorder="1"/>
    <xf numFmtId="0" fontId="8" fillId="12" borderId="14" xfId="0" applyFont="1" applyFill="1" applyBorder="1"/>
    <xf numFmtId="0" fontId="8" fillId="13" borderId="14" xfId="0" applyFont="1" applyFill="1" applyBorder="1"/>
    <xf numFmtId="0" fontId="8" fillId="14" borderId="14" xfId="0" applyFont="1" applyFill="1" applyBorder="1"/>
    <xf numFmtId="0" fontId="8" fillId="0" borderId="17" xfId="0" applyFont="1" applyBorder="1"/>
    <xf numFmtId="3" fontId="16" fillId="0" borderId="18" xfId="0" applyNumberFormat="1" applyFont="1" applyBorder="1"/>
    <xf numFmtId="0" fontId="13" fillId="0" borderId="0" xfId="0" applyFont="1" applyBorder="1"/>
    <xf numFmtId="0" fontId="18" fillId="0" borderId="0" xfId="0" applyFont="1" applyFill="1" applyBorder="1"/>
    <xf numFmtId="0" fontId="16" fillId="0" borderId="0" xfId="0" applyFont="1" applyBorder="1"/>
    <xf numFmtId="0" fontId="8" fillId="0" borderId="0" xfId="0" applyFont="1" applyBorder="1"/>
    <xf numFmtId="0" fontId="19" fillId="0" borderId="0" xfId="0" applyFont="1"/>
    <xf numFmtId="0" fontId="16" fillId="0" borderId="1" xfId="0" applyFont="1" applyBorder="1"/>
    <xf numFmtId="0" fontId="4" fillId="0" borderId="19" xfId="0" applyFont="1" applyBorder="1"/>
    <xf numFmtId="0" fontId="6" fillId="0" borderId="13" xfId="0" applyFont="1" applyBorder="1"/>
    <xf numFmtId="0" fontId="6" fillId="0" borderId="15" xfId="0" applyFont="1" applyBorder="1"/>
    <xf numFmtId="0" fontId="4" fillId="0" borderId="13" xfId="0" applyFont="1" applyBorder="1"/>
    <xf numFmtId="0" fontId="4" fillId="0" borderId="15" xfId="0" applyFont="1" applyBorder="1"/>
    <xf numFmtId="0" fontId="4" fillId="0" borderId="20" xfId="0" applyFont="1" applyBorder="1"/>
    <xf numFmtId="0" fontId="4" fillId="0" borderId="17" xfId="0" applyFont="1" applyBorder="1"/>
    <xf numFmtId="0" fontId="4" fillId="0" borderId="21" xfId="0" applyFont="1" applyBorder="1"/>
    <xf numFmtId="0" fontId="16" fillId="0" borderId="15" xfId="0" applyFont="1" applyBorder="1"/>
    <xf numFmtId="0" fontId="4" fillId="0" borderId="15" xfId="0" applyFont="1" applyBorder="1" applyAlignment="1">
      <alignment horizontal="left"/>
    </xf>
    <xf numFmtId="0" fontId="11" fillId="0" borderId="13" xfId="0" applyFont="1" applyBorder="1"/>
    <xf numFmtId="0" fontId="16" fillId="0" borderId="0" xfId="0" applyFont="1"/>
    <xf numFmtId="0" fontId="7" fillId="0" borderId="1" xfId="0" applyFont="1" applyBorder="1"/>
    <xf numFmtId="0" fontId="7" fillId="0" borderId="17" xfId="0" applyFont="1" applyBorder="1"/>
    <xf numFmtId="0" fontId="13" fillId="0" borderId="0" xfId="1" applyFont="1" applyBorder="1"/>
    <xf numFmtId="0" fontId="4" fillId="0" borderId="0" xfId="1" applyFont="1" applyBorder="1"/>
    <xf numFmtId="0" fontId="4" fillId="0" borderId="0" xfId="1" applyFont="1" applyFill="1" applyBorder="1"/>
    <xf numFmtId="0" fontId="16" fillId="0" borderId="13" xfId="0" applyFont="1" applyBorder="1"/>
    <xf numFmtId="0" fontId="7" fillId="0" borderId="13" xfId="0" applyFont="1" applyBorder="1"/>
    <xf numFmtId="0" fontId="4" fillId="0" borderId="15" xfId="0" applyFont="1" applyFill="1" applyBorder="1"/>
    <xf numFmtId="0" fontId="6" fillId="0" borderId="22" xfId="0" applyFont="1" applyBorder="1"/>
    <xf numFmtId="0" fontId="6" fillId="0" borderId="23" xfId="0" applyFont="1" applyBorder="1"/>
    <xf numFmtId="0" fontId="6" fillId="0" borderId="24" xfId="0" applyFont="1" applyBorder="1"/>
    <xf numFmtId="0" fontId="5" fillId="0" borderId="25" xfId="0" applyFont="1" applyBorder="1"/>
    <xf numFmtId="0" fontId="5" fillId="0" borderId="26" xfId="0" applyFont="1" applyBorder="1"/>
    <xf numFmtId="0" fontId="5" fillId="0" borderId="27" xfId="0" applyFont="1" applyBorder="1"/>
    <xf numFmtId="0" fontId="5" fillId="0" borderId="28" xfId="0" applyFont="1" applyBorder="1"/>
    <xf numFmtId="0" fontId="9" fillId="0" borderId="1" xfId="0" applyFont="1" applyBorder="1"/>
    <xf numFmtId="0" fontId="16" fillId="0" borderId="20" xfId="0" applyFont="1" applyBorder="1"/>
    <xf numFmtId="0" fontId="7" fillId="0" borderId="20" xfId="0" applyFont="1" applyBorder="1"/>
    <xf numFmtId="0" fontId="7" fillId="0" borderId="21" xfId="0" applyFont="1" applyBorder="1"/>
    <xf numFmtId="0" fontId="6" fillId="0" borderId="0" xfId="0" applyFont="1" applyBorder="1"/>
    <xf numFmtId="0" fontId="9" fillId="0" borderId="13" xfId="0" applyFont="1" applyBorder="1"/>
    <xf numFmtId="0" fontId="21" fillId="0" borderId="13" xfId="0" applyFont="1" applyBorder="1"/>
    <xf numFmtId="0" fontId="21" fillId="0" borderId="1" xfId="0" applyFont="1" applyBorder="1"/>
    <xf numFmtId="0" fontId="22" fillId="0" borderId="0" xfId="0" applyFont="1"/>
    <xf numFmtId="0" fontId="4" fillId="0" borderId="14" xfId="0" applyFont="1" applyBorder="1"/>
    <xf numFmtId="0" fontId="8" fillId="0" borderId="14" xfId="0" applyFont="1" applyBorder="1"/>
    <xf numFmtId="0" fontId="4" fillId="0" borderId="15" xfId="0" applyFont="1" applyBorder="1" applyAlignment="1">
      <alignment wrapText="1"/>
    </xf>
    <xf numFmtId="0" fontId="4" fillId="0" borderId="29" xfId="0" applyFont="1" applyBorder="1"/>
    <xf numFmtId="0" fontId="4" fillId="0" borderId="3" xfId="0" applyFont="1" applyBorder="1"/>
    <xf numFmtId="0" fontId="3" fillId="0" borderId="1" xfId="0" applyFont="1" applyBorder="1"/>
    <xf numFmtId="0" fontId="12" fillId="0" borderId="1" xfId="0" applyFont="1" applyBorder="1"/>
    <xf numFmtId="0" fontId="20" fillId="0" borderId="13" xfId="0" applyFont="1" applyBorder="1"/>
    <xf numFmtId="0" fontId="20" fillId="0" borderId="0" xfId="0" applyFont="1"/>
    <xf numFmtId="0" fontId="8" fillId="0" borderId="29" xfId="0" applyFont="1" applyBorder="1"/>
    <xf numFmtId="0" fontId="8" fillId="0" borderId="3" xfId="0" applyFont="1" applyBorder="1"/>
    <xf numFmtId="0" fontId="26" fillId="0" borderId="0" xfId="0" applyFont="1"/>
    <xf numFmtId="0" fontId="4" fillId="0" borderId="15" xfId="0" applyFont="1" applyBorder="1" applyAlignment="1">
      <alignment horizontal="left" wrapText="1"/>
    </xf>
    <xf numFmtId="0" fontId="6" fillId="0" borderId="1" xfId="0" applyFont="1" applyBorder="1" applyAlignment="1"/>
    <xf numFmtId="0" fontId="6" fillId="0" borderId="23" xfId="0" applyFont="1" applyBorder="1" applyAlignment="1"/>
    <xf numFmtId="0" fontId="3" fillId="0" borderId="30" xfId="0" applyFont="1" applyBorder="1"/>
    <xf numFmtId="0" fontId="6" fillId="0" borderId="14" xfId="0" applyFont="1" applyBorder="1"/>
    <xf numFmtId="0" fontId="4" fillId="0" borderId="14" xfId="0" applyFont="1" applyBorder="1" applyAlignment="1">
      <alignment wrapText="1"/>
    </xf>
    <xf numFmtId="0" fontId="3" fillId="0" borderId="20" xfId="0" applyFont="1" applyBorder="1"/>
    <xf numFmtId="0" fontId="3" fillId="0" borderId="21" xfId="0" applyFont="1" applyBorder="1"/>
    <xf numFmtId="0" fontId="3" fillId="0" borderId="3" xfId="0" applyFont="1" applyBorder="1"/>
    <xf numFmtId="0" fontId="25" fillId="0" borderId="1" xfId="0" applyFont="1" applyBorder="1"/>
    <xf numFmtId="0" fontId="3" fillId="0" borderId="13" xfId="0" applyFont="1" applyBorder="1"/>
    <xf numFmtId="0" fontId="32" fillId="0" borderId="0" xfId="0" applyFont="1" applyBorder="1"/>
    <xf numFmtId="0" fontId="25" fillId="0" borderId="13" xfId="0" applyFont="1" applyBorder="1"/>
    <xf numFmtId="0" fontId="33" fillId="0" borderId="0" xfId="0" applyFont="1"/>
    <xf numFmtId="0" fontId="32" fillId="0" borderId="13" xfId="0" applyFont="1" applyBorder="1"/>
    <xf numFmtId="0" fontId="32" fillId="0" borderId="1" xfId="0" applyFont="1" applyBorder="1"/>
    <xf numFmtId="0" fontId="32" fillId="0" borderId="15" xfId="0" applyFont="1" applyBorder="1"/>
    <xf numFmtId="3" fontId="10" fillId="0" borderId="25" xfId="0" applyNumberFormat="1" applyFont="1" applyBorder="1"/>
    <xf numFmtId="3" fontId="6" fillId="0" borderId="8" xfId="0" applyNumberFormat="1" applyFont="1" applyBorder="1"/>
    <xf numFmtId="3" fontId="6" fillId="0" borderId="9" xfId="0" applyNumberFormat="1" applyFont="1" applyBorder="1"/>
    <xf numFmtId="3" fontId="6" fillId="0" borderId="11" xfId="0" applyNumberFormat="1" applyFont="1" applyBorder="1"/>
    <xf numFmtId="3" fontId="4" fillId="0" borderId="13" xfId="0" applyNumberFormat="1" applyFont="1" applyBorder="1"/>
    <xf numFmtId="3" fontId="4" fillId="0" borderId="1" xfId="0" applyNumberFormat="1" applyFont="1" applyBorder="1"/>
    <xf numFmtId="3" fontId="24" fillId="0" borderId="1" xfId="0" applyNumberFormat="1" applyFont="1" applyBorder="1"/>
    <xf numFmtId="3" fontId="4" fillId="0" borderId="15" xfId="0" applyNumberFormat="1" applyFont="1" applyBorder="1"/>
    <xf numFmtId="3" fontId="6" fillId="0" borderId="13" xfId="0" applyNumberFormat="1" applyFont="1" applyBorder="1"/>
    <xf numFmtId="3" fontId="6" fillId="0" borderId="1" xfId="0" applyNumberFormat="1" applyFont="1" applyBorder="1"/>
    <xf numFmtId="3" fontId="6" fillId="0" borderId="15" xfId="0" applyNumberFormat="1" applyFont="1" applyBorder="1"/>
    <xf numFmtId="3" fontId="27" fillId="0" borderId="13" xfId="0" applyNumberFormat="1" applyFont="1" applyBorder="1"/>
    <xf numFmtId="3" fontId="27" fillId="0" borderId="1" xfId="0" applyNumberFormat="1" applyFont="1" applyBorder="1"/>
    <xf numFmtId="3" fontId="8" fillId="0" borderId="13" xfId="0" applyNumberFormat="1" applyFont="1" applyBorder="1"/>
    <xf numFmtId="3" fontId="8" fillId="0" borderId="1" xfId="0" applyNumberFormat="1" applyFont="1" applyBorder="1"/>
    <xf numFmtId="3" fontId="8" fillId="0" borderId="15" xfId="0" applyNumberFormat="1" applyFont="1" applyBorder="1"/>
    <xf numFmtId="3" fontId="4" fillId="0" borderId="20" xfId="0" applyNumberFormat="1" applyFont="1" applyBorder="1"/>
    <xf numFmtId="3" fontId="4" fillId="0" borderId="21" xfId="0" applyNumberFormat="1" applyFont="1" applyBorder="1"/>
    <xf numFmtId="3" fontId="10" fillId="0" borderId="28" xfId="0" applyNumberFormat="1" applyFont="1" applyBorder="1"/>
    <xf numFmtId="3" fontId="20" fillId="0" borderId="1" xfId="0" applyNumberFormat="1" applyFont="1" applyBorder="1"/>
    <xf numFmtId="3" fontId="20" fillId="0" borderId="15" xfId="0" applyNumberFormat="1" applyFont="1" applyBorder="1"/>
    <xf numFmtId="3" fontId="16" fillId="0" borderId="1" xfId="0" applyNumberFormat="1" applyFont="1" applyBorder="1"/>
    <xf numFmtId="3" fontId="10" fillId="0" borderId="31" xfId="0" applyNumberFormat="1" applyFont="1" applyBorder="1"/>
    <xf numFmtId="1" fontId="10" fillId="0" borderId="9" xfId="0" applyNumberFormat="1" applyFont="1" applyBorder="1"/>
    <xf numFmtId="1" fontId="6" fillId="0" borderId="13" xfId="0" applyNumberFormat="1" applyFont="1" applyBorder="1"/>
    <xf numFmtId="1" fontId="6" fillId="0" borderId="1" xfId="0" applyNumberFormat="1" applyFont="1" applyBorder="1"/>
    <xf numFmtId="1" fontId="6" fillId="0" borderId="15" xfId="0" applyNumberFormat="1" applyFont="1" applyBorder="1"/>
    <xf numFmtId="1" fontId="4" fillId="0" borderId="1" xfId="0" applyNumberFormat="1" applyFont="1" applyBorder="1"/>
    <xf numFmtId="1" fontId="4" fillId="0" borderId="15" xfId="0" applyNumberFormat="1" applyFont="1" applyBorder="1"/>
    <xf numFmtId="1" fontId="4" fillId="0" borderId="21" xfId="0" applyNumberFormat="1" applyFont="1" applyBorder="1"/>
    <xf numFmtId="1" fontId="4" fillId="0" borderId="17" xfId="0" applyNumberFormat="1" applyFont="1" applyBorder="1"/>
    <xf numFmtId="3" fontId="6" fillId="0" borderId="14" xfId="0" applyNumberFormat="1" applyFont="1" applyBorder="1"/>
    <xf numFmtId="3" fontId="6" fillId="0" borderId="10" xfId="0" applyNumberFormat="1" applyFont="1" applyBorder="1"/>
    <xf numFmtId="3" fontId="4" fillId="0" borderId="14" xfId="0" applyNumberFormat="1" applyFont="1" applyBorder="1"/>
    <xf numFmtId="3" fontId="4" fillId="0" borderId="32" xfId="0" applyNumberFormat="1" applyFont="1" applyBorder="1"/>
    <xf numFmtId="3" fontId="5" fillId="0" borderId="28" xfId="0" applyNumberFormat="1" applyFont="1" applyBorder="1"/>
    <xf numFmtId="3" fontId="4" fillId="0" borderId="21" xfId="0" applyNumberFormat="1" applyFont="1" applyFill="1" applyBorder="1"/>
    <xf numFmtId="3" fontId="4" fillId="0" borderId="17" xfId="0" applyNumberFormat="1" applyFont="1" applyFill="1" applyBorder="1"/>
    <xf numFmtId="3" fontId="10" fillId="0" borderId="33" xfId="0" applyNumberFormat="1" applyFont="1" applyBorder="1"/>
    <xf numFmtId="3" fontId="25" fillId="0" borderId="1" xfId="0" applyNumberFormat="1" applyFont="1" applyBorder="1"/>
    <xf numFmtId="3" fontId="3" fillId="0" borderId="13" xfId="0" applyNumberFormat="1" applyFont="1" applyBorder="1"/>
    <xf numFmtId="3" fontId="3" fillId="0" borderId="1" xfId="0" applyNumberFormat="1" applyFont="1" applyBorder="1"/>
    <xf numFmtId="3" fontId="6" fillId="0" borderId="13" xfId="0" applyNumberFormat="1" applyFont="1" applyFill="1" applyBorder="1"/>
    <xf numFmtId="3" fontId="20" fillId="0" borderId="34" xfId="0" applyNumberFormat="1" applyFont="1" applyFill="1" applyBorder="1"/>
    <xf numFmtId="0" fontId="4" fillId="0" borderId="35" xfId="0" applyFont="1" applyBorder="1"/>
    <xf numFmtId="3" fontId="6" fillId="0" borderId="36" xfId="0" applyNumberFormat="1" applyFont="1" applyBorder="1"/>
    <xf numFmtId="0" fontId="4" fillId="0" borderId="1" xfId="0" applyFont="1" applyBorder="1" applyAlignment="1">
      <alignment horizontal="left"/>
    </xf>
    <xf numFmtId="0" fontId="8" fillId="0" borderId="8" xfId="0" applyFont="1" applyBorder="1"/>
    <xf numFmtId="0" fontId="8" fillId="0" borderId="9" xfId="0" applyFont="1" applyBorder="1"/>
    <xf numFmtId="0" fontId="4" fillId="0" borderId="37" xfId="0" applyFont="1" applyBorder="1" applyAlignment="1">
      <alignment horizontal="center"/>
    </xf>
    <xf numFmtId="0" fontId="3" fillId="0" borderId="29" xfId="0" applyFont="1" applyBorder="1"/>
    <xf numFmtId="3" fontId="6" fillId="0" borderId="1" xfId="0" applyNumberFormat="1" applyFont="1" applyFill="1" applyBorder="1"/>
    <xf numFmtId="3" fontId="4" fillId="0" borderId="13" xfId="0" applyNumberFormat="1" applyFont="1" applyFill="1" applyBorder="1"/>
    <xf numFmtId="3" fontId="4" fillId="0" borderId="1" xfId="0" applyNumberFormat="1" applyFont="1" applyFill="1" applyBorder="1"/>
    <xf numFmtId="3" fontId="4" fillId="0" borderId="15" xfId="0" applyNumberFormat="1" applyFont="1" applyFill="1" applyBorder="1"/>
    <xf numFmtId="3" fontId="20" fillId="0" borderId="13" xfId="0" applyNumberFormat="1" applyFont="1" applyFill="1" applyBorder="1"/>
    <xf numFmtId="3" fontId="20" fillId="0" borderId="1" xfId="0" applyNumberFormat="1" applyFont="1" applyFill="1" applyBorder="1"/>
    <xf numFmtId="3" fontId="16" fillId="0" borderId="15" xfId="0" applyNumberFormat="1" applyFont="1" applyBorder="1"/>
    <xf numFmtId="0" fontId="8" fillId="0" borderId="1" xfId="0" applyFont="1" applyBorder="1" applyAlignment="1">
      <alignment wrapText="1"/>
    </xf>
    <xf numFmtId="0" fontId="4" fillId="0" borderId="14" xfId="0" applyFont="1" applyBorder="1" applyAlignment="1">
      <alignment horizontal="left"/>
    </xf>
    <xf numFmtId="3" fontId="4" fillId="0" borderId="3" xfId="0" applyNumberFormat="1" applyFont="1" applyBorder="1"/>
    <xf numFmtId="0" fontId="4" fillId="0" borderId="6" xfId="0" applyFont="1" applyBorder="1"/>
    <xf numFmtId="16" fontId="6" fillId="0" borderId="13" xfId="0" applyNumberFormat="1" applyFont="1" applyBorder="1"/>
    <xf numFmtId="3" fontId="3" fillId="0" borderId="0" xfId="0" applyNumberFormat="1" applyFont="1" applyBorder="1"/>
    <xf numFmtId="0" fontId="16" fillId="0" borderId="14" xfId="0" applyFont="1" applyBorder="1"/>
    <xf numFmtId="3" fontId="4" fillId="0" borderId="17" xfId="0" applyNumberFormat="1" applyFont="1" applyBorder="1"/>
    <xf numFmtId="0" fontId="17" fillId="15" borderId="32" xfId="0" applyFont="1" applyFill="1" applyBorder="1"/>
    <xf numFmtId="3" fontId="14" fillId="16" borderId="38" xfId="0" applyNumberFormat="1" applyFont="1" applyFill="1" applyBorder="1"/>
    <xf numFmtId="3" fontId="16" fillId="16" borderId="16" xfId="0" applyNumberFormat="1" applyFont="1" applyFill="1" applyBorder="1"/>
    <xf numFmtId="3" fontId="10" fillId="16" borderId="28" xfId="0" applyNumberFormat="1" applyFont="1" applyFill="1" applyBorder="1"/>
    <xf numFmtId="3" fontId="4" fillId="16" borderId="16" xfId="0" applyNumberFormat="1" applyFont="1" applyFill="1" applyBorder="1"/>
    <xf numFmtId="3" fontId="4" fillId="16" borderId="18" xfId="0" applyNumberFormat="1" applyFont="1" applyFill="1" applyBorder="1"/>
    <xf numFmtId="3" fontId="4" fillId="16" borderId="35" xfId="0" applyNumberFormat="1" applyFont="1" applyFill="1" applyBorder="1"/>
    <xf numFmtId="3" fontId="4" fillId="16" borderId="39" xfId="0" applyNumberFormat="1" applyFont="1" applyFill="1" applyBorder="1"/>
    <xf numFmtId="3" fontId="6" fillId="16" borderId="12" xfId="0" applyNumberFormat="1" applyFont="1" applyFill="1" applyBorder="1"/>
    <xf numFmtId="3" fontId="27" fillId="16" borderId="16" xfId="0" applyNumberFormat="1" applyFont="1" applyFill="1" applyBorder="1"/>
    <xf numFmtId="3" fontId="8" fillId="16" borderId="16" xfId="0" applyNumberFormat="1" applyFont="1" applyFill="1" applyBorder="1"/>
    <xf numFmtId="3" fontId="6" fillId="16" borderId="16" xfId="0" applyNumberFormat="1" applyFont="1" applyFill="1" applyBorder="1"/>
    <xf numFmtId="3" fontId="10" fillId="16" borderId="25" xfId="0" applyNumberFormat="1" applyFont="1" applyFill="1" applyBorder="1"/>
    <xf numFmtId="3" fontId="6" fillId="16" borderId="31" xfId="0" applyNumberFormat="1" applyFont="1" applyFill="1" applyBorder="1"/>
    <xf numFmtId="3" fontId="20" fillId="16" borderId="16" xfId="0" applyNumberFormat="1" applyFont="1" applyFill="1" applyBorder="1"/>
    <xf numFmtId="0" fontId="4" fillId="16" borderId="40" xfId="0" applyFont="1" applyFill="1" applyBorder="1" applyAlignment="1">
      <alignment horizontal="center"/>
    </xf>
    <xf numFmtId="3" fontId="6" fillId="16" borderId="41" xfId="0" applyNumberFormat="1" applyFont="1" applyFill="1" applyBorder="1"/>
    <xf numFmtId="3" fontId="4" fillId="16" borderId="42" xfId="0" applyNumberFormat="1" applyFont="1" applyFill="1" applyBorder="1"/>
    <xf numFmtId="3" fontId="4" fillId="0" borderId="20" xfId="0" applyNumberFormat="1" applyFont="1" applyFill="1" applyBorder="1"/>
    <xf numFmtId="0" fontId="4" fillId="0" borderId="1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3" fontId="4" fillId="0" borderId="36" xfId="0" applyNumberFormat="1" applyFont="1" applyBorder="1"/>
    <xf numFmtId="0" fontId="4" fillId="0" borderId="46" xfId="0" applyFont="1" applyBorder="1"/>
    <xf numFmtId="3" fontId="4" fillId="0" borderId="14" xfId="0" applyNumberFormat="1" applyFont="1" applyFill="1" applyBorder="1"/>
    <xf numFmtId="3" fontId="6" fillId="0" borderId="14" xfId="0" applyNumberFormat="1" applyFont="1" applyFill="1" applyBorder="1"/>
    <xf numFmtId="3" fontId="20" fillId="0" borderId="14" xfId="0" applyNumberFormat="1" applyFont="1" applyFill="1" applyBorder="1"/>
    <xf numFmtId="0" fontId="4" fillId="16" borderId="31" xfId="0" applyFont="1" applyFill="1" applyBorder="1"/>
    <xf numFmtId="4" fontId="4" fillId="16" borderId="45" xfId="0" applyNumberFormat="1" applyFont="1" applyFill="1" applyBorder="1"/>
    <xf numFmtId="3" fontId="4" fillId="0" borderId="46" xfId="0" applyNumberFormat="1" applyFont="1" applyFill="1" applyBorder="1"/>
    <xf numFmtId="3" fontId="6" fillId="0" borderId="34" xfId="0" applyNumberFormat="1" applyFont="1" applyFill="1" applyBorder="1"/>
    <xf numFmtId="3" fontId="8" fillId="0" borderId="1" xfId="0" applyNumberFormat="1" applyFont="1" applyFill="1" applyBorder="1"/>
    <xf numFmtId="3" fontId="8" fillId="0" borderId="14" xfId="0" applyNumberFormat="1" applyFont="1" applyFill="1" applyBorder="1"/>
    <xf numFmtId="3" fontId="4" fillId="0" borderId="32" xfId="0" applyNumberFormat="1" applyFont="1" applyFill="1" applyBorder="1"/>
    <xf numFmtId="0" fontId="4" fillId="0" borderId="47" xfId="0" applyFont="1" applyBorder="1" applyAlignment="1">
      <alignment horizontal="center"/>
    </xf>
    <xf numFmtId="0" fontId="0" fillId="0" borderId="48" xfId="0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3" fontId="3" fillId="0" borderId="0" xfId="0" applyNumberFormat="1" applyFont="1"/>
    <xf numFmtId="0" fontId="4" fillId="0" borderId="17" xfId="0" applyFont="1" applyBorder="1" applyAlignment="1">
      <alignment wrapText="1"/>
    </xf>
    <xf numFmtId="1" fontId="10" fillId="0" borderId="8" xfId="0" applyNumberFormat="1" applyFont="1" applyBorder="1"/>
    <xf numFmtId="0" fontId="4" fillId="0" borderId="0" xfId="0" applyFont="1" applyFill="1" applyBorder="1"/>
    <xf numFmtId="0" fontId="4" fillId="0" borderId="7" xfId="0" applyFont="1" applyBorder="1"/>
    <xf numFmtId="0" fontId="2" fillId="0" borderId="0" xfId="0" applyFont="1" applyFill="1"/>
    <xf numFmtId="0" fontId="3" fillId="0" borderId="0" xfId="0" applyFont="1" applyFill="1"/>
    <xf numFmtId="0" fontId="4" fillId="0" borderId="2" xfId="0" applyFont="1" applyFill="1" applyBorder="1" applyAlignment="1">
      <alignment horizontal="center"/>
    </xf>
    <xf numFmtId="3" fontId="10" fillId="0" borderId="25" xfId="0" applyNumberFormat="1" applyFont="1" applyFill="1" applyBorder="1"/>
    <xf numFmtId="3" fontId="6" fillId="0" borderId="9" xfId="0" applyNumberFormat="1" applyFont="1" applyFill="1" applyBorder="1"/>
    <xf numFmtId="3" fontId="27" fillId="0" borderId="1" xfId="0" applyNumberFormat="1" applyFont="1" applyFill="1" applyBorder="1"/>
    <xf numFmtId="3" fontId="24" fillId="0" borderId="1" xfId="0" applyNumberFormat="1" applyFont="1" applyFill="1" applyBorder="1"/>
    <xf numFmtId="3" fontId="24" fillId="0" borderId="21" xfId="0" applyNumberFormat="1" applyFont="1" applyFill="1" applyBorder="1"/>
    <xf numFmtId="0" fontId="4" fillId="0" borderId="5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/>
    <xf numFmtId="0" fontId="4" fillId="0" borderId="19" xfId="0" applyFont="1" applyFill="1" applyBorder="1"/>
    <xf numFmtId="3" fontId="10" fillId="0" borderId="33" xfId="0" applyNumberFormat="1" applyFont="1" applyFill="1" applyBorder="1"/>
    <xf numFmtId="3" fontId="6" fillId="0" borderId="8" xfId="0" applyNumberFormat="1" applyFont="1" applyFill="1" applyBorder="1"/>
    <xf numFmtId="3" fontId="24" fillId="0" borderId="13" xfId="0" applyNumberFormat="1" applyFont="1" applyFill="1" applyBorder="1"/>
    <xf numFmtId="3" fontId="7" fillId="0" borderId="13" xfId="0" applyNumberFormat="1" applyFont="1" applyFill="1" applyBorder="1"/>
    <xf numFmtId="3" fontId="7" fillId="0" borderId="1" xfId="0" applyNumberFormat="1" applyFont="1" applyFill="1" applyBorder="1"/>
    <xf numFmtId="3" fontId="8" fillId="0" borderId="13" xfId="0" applyNumberFormat="1" applyFont="1" applyFill="1" applyBorder="1"/>
    <xf numFmtId="3" fontId="16" fillId="0" borderId="13" xfId="0" applyNumberFormat="1" applyFont="1" applyFill="1" applyBorder="1"/>
    <xf numFmtId="3" fontId="16" fillId="0" borderId="1" xfId="0" applyNumberFormat="1" applyFont="1" applyFill="1" applyBorder="1"/>
    <xf numFmtId="3" fontId="4" fillId="0" borderId="29" xfId="0" applyNumberFormat="1" applyFont="1" applyFill="1" applyBorder="1"/>
    <xf numFmtId="3" fontId="4" fillId="0" borderId="3" xfId="0" applyNumberFormat="1" applyFont="1" applyFill="1" applyBorder="1"/>
    <xf numFmtId="0" fontId="8" fillId="0" borderId="0" xfId="0" applyFont="1" applyFill="1" applyBorder="1"/>
    <xf numFmtId="0" fontId="4" fillId="0" borderId="0" xfId="0" applyFont="1" applyFill="1"/>
    <xf numFmtId="0" fontId="8" fillId="0" borderId="0" xfId="0" applyFont="1" applyFill="1"/>
    <xf numFmtId="3" fontId="31" fillId="0" borderId="8" xfId="0" applyNumberFormat="1" applyFont="1" applyFill="1" applyBorder="1"/>
    <xf numFmtId="3" fontId="31" fillId="0" borderId="9" xfId="0" applyNumberFormat="1" applyFont="1" applyFill="1" applyBorder="1"/>
    <xf numFmtId="3" fontId="27" fillId="0" borderId="13" xfId="0" applyNumberFormat="1" applyFont="1" applyFill="1" applyBorder="1"/>
    <xf numFmtId="3" fontId="7" fillId="0" borderId="20" xfId="0" applyNumberFormat="1" applyFont="1" applyFill="1" applyBorder="1"/>
    <xf numFmtId="3" fontId="7" fillId="0" borderId="21" xfId="0" applyNumberFormat="1" applyFont="1" applyFill="1" applyBorder="1"/>
    <xf numFmtId="3" fontId="8" fillId="0" borderId="15" xfId="0" applyNumberFormat="1" applyFont="1" applyFill="1" applyBorder="1"/>
    <xf numFmtId="0" fontId="3" fillId="0" borderId="0" xfId="0" applyFont="1" applyFill="1" applyBorder="1"/>
    <xf numFmtId="1" fontId="4" fillId="0" borderId="9" xfId="0" applyNumberFormat="1" applyFont="1" applyFill="1" applyBorder="1" applyAlignment="1">
      <alignment horizontal="center"/>
    </xf>
    <xf numFmtId="1" fontId="4" fillId="0" borderId="21" xfId="0" applyNumberFormat="1" applyFont="1" applyFill="1" applyBorder="1" applyAlignment="1">
      <alignment horizontal="center"/>
    </xf>
    <xf numFmtId="1" fontId="5" fillId="0" borderId="28" xfId="0" applyNumberFormat="1" applyFont="1" applyFill="1" applyBorder="1"/>
    <xf numFmtId="1" fontId="6" fillId="0" borderId="9" xfId="0" applyNumberFormat="1" applyFont="1" applyFill="1" applyBorder="1"/>
    <xf numFmtId="1" fontId="8" fillId="0" borderId="1" xfId="0" applyNumberFormat="1" applyFont="1" applyFill="1" applyBorder="1"/>
    <xf numFmtId="1" fontId="3" fillId="0" borderId="1" xfId="0" applyNumberFormat="1" applyFont="1" applyFill="1" applyBorder="1"/>
    <xf numFmtId="1" fontId="4" fillId="0" borderId="1" xfId="0" applyNumberFormat="1" applyFont="1" applyFill="1" applyBorder="1"/>
    <xf numFmtId="1" fontId="22" fillId="0" borderId="1" xfId="0" applyNumberFormat="1" applyFont="1" applyFill="1" applyBorder="1"/>
    <xf numFmtId="1" fontId="21" fillId="0" borderId="1" xfId="0" applyNumberFormat="1" applyFont="1" applyFill="1" applyBorder="1"/>
    <xf numFmtId="0" fontId="3" fillId="0" borderId="1" xfId="0" applyFont="1" applyFill="1" applyBorder="1"/>
    <xf numFmtId="1" fontId="6" fillId="0" borderId="1" xfId="0" applyNumberFormat="1" applyFont="1" applyFill="1" applyBorder="1"/>
    <xf numFmtId="1" fontId="8" fillId="0" borderId="36" xfId="0" applyNumberFormat="1" applyFont="1" applyFill="1" applyBorder="1"/>
    <xf numFmtId="1" fontId="4" fillId="0" borderId="36" xfId="0" applyNumberFormat="1" applyFont="1" applyFill="1" applyBorder="1"/>
    <xf numFmtId="1" fontId="20" fillId="0" borderId="1" xfId="0" applyNumberFormat="1" applyFont="1" applyFill="1" applyBorder="1"/>
    <xf numFmtId="1" fontId="4" fillId="0" borderId="3" xfId="0" applyNumberFormat="1" applyFont="1" applyFill="1" applyBorder="1"/>
    <xf numFmtId="3" fontId="4" fillId="0" borderId="36" xfId="0" applyNumberFormat="1" applyFont="1" applyFill="1" applyBorder="1"/>
    <xf numFmtId="0" fontId="4" fillId="0" borderId="49" xfId="0" applyFont="1" applyFill="1" applyBorder="1"/>
    <xf numFmtId="0" fontId="4" fillId="0" borderId="6" xfId="0" applyFont="1" applyFill="1" applyBorder="1"/>
    <xf numFmtId="0" fontId="4" fillId="0" borderId="7" xfId="0" applyFont="1" applyFill="1" applyBorder="1"/>
    <xf numFmtId="3" fontId="5" fillId="0" borderId="28" xfId="0" applyNumberFormat="1" applyFont="1" applyFill="1" applyBorder="1"/>
    <xf numFmtId="3" fontId="6" fillId="0" borderId="10" xfId="0" applyNumberFormat="1" applyFont="1" applyFill="1" applyBorder="1"/>
    <xf numFmtId="3" fontId="27" fillId="0" borderId="14" xfId="0" applyNumberFormat="1" applyFont="1" applyFill="1" applyBorder="1"/>
    <xf numFmtId="3" fontId="3" fillId="0" borderId="1" xfId="0" applyNumberFormat="1" applyFont="1" applyFill="1" applyBorder="1"/>
    <xf numFmtId="0" fontId="4" fillId="0" borderId="4" xfId="0" applyFont="1" applyFill="1" applyBorder="1" applyAlignment="1">
      <alignment horizontal="center"/>
    </xf>
    <xf numFmtId="0" fontId="4" fillId="0" borderId="19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3" fontId="6" fillId="0" borderId="36" xfId="0" applyNumberFormat="1" applyFont="1" applyFill="1" applyBorder="1"/>
    <xf numFmtId="3" fontId="6" fillId="0" borderId="46" xfId="0" applyNumberFormat="1" applyFont="1" applyFill="1" applyBorder="1"/>
    <xf numFmtId="3" fontId="10" fillId="0" borderId="28" xfId="0" applyNumberFormat="1" applyFont="1" applyFill="1" applyBorder="1"/>
    <xf numFmtId="0" fontId="7" fillId="0" borderId="0" xfId="0" applyFont="1" applyFill="1"/>
    <xf numFmtId="0" fontId="7" fillId="0" borderId="50" xfId="0" applyFont="1" applyFill="1" applyBorder="1" applyAlignment="1">
      <alignment horizontal="center"/>
    </xf>
    <xf numFmtId="0" fontId="7" fillId="0" borderId="51" xfId="0" applyFont="1" applyFill="1" applyBorder="1" applyAlignment="1">
      <alignment horizontal="center"/>
    </xf>
    <xf numFmtId="0" fontId="7" fillId="0" borderId="52" xfId="0" applyFont="1" applyFill="1" applyBorder="1" applyAlignment="1">
      <alignment horizontal="center"/>
    </xf>
    <xf numFmtId="0" fontId="7" fillId="0" borderId="48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53" xfId="0" applyFont="1" applyFill="1" applyBorder="1" applyAlignment="1">
      <alignment horizontal="center"/>
    </xf>
    <xf numFmtId="3" fontId="7" fillId="0" borderId="15" xfId="0" applyNumberFormat="1" applyFont="1" applyFill="1" applyBorder="1"/>
    <xf numFmtId="0" fontId="0" fillId="0" borderId="0" xfId="0" applyFill="1"/>
    <xf numFmtId="3" fontId="23" fillId="0" borderId="1" xfId="0" applyNumberFormat="1" applyFont="1" applyFill="1" applyBorder="1"/>
    <xf numFmtId="3" fontId="11" fillId="0" borderId="13" xfId="0" applyNumberFormat="1" applyFont="1" applyFill="1" applyBorder="1"/>
    <xf numFmtId="3" fontId="11" fillId="0" borderId="1" xfId="0" applyNumberFormat="1" applyFont="1" applyFill="1" applyBorder="1"/>
    <xf numFmtId="0" fontId="8" fillId="0" borderId="14" xfId="0" applyFont="1" applyBorder="1" applyAlignment="1"/>
    <xf numFmtId="3" fontId="8" fillId="0" borderId="46" xfId="0" applyNumberFormat="1" applyFont="1" applyFill="1" applyBorder="1"/>
    <xf numFmtId="0" fontId="4" fillId="16" borderId="54" xfId="0" applyFont="1" applyFill="1" applyBorder="1" applyAlignment="1">
      <alignment horizontal="center"/>
    </xf>
    <xf numFmtId="3" fontId="24" fillId="0" borderId="14" xfId="0" applyNumberFormat="1" applyFont="1" applyFill="1" applyBorder="1"/>
    <xf numFmtId="3" fontId="23" fillId="0" borderId="14" xfId="0" applyNumberFormat="1" applyFont="1" applyFill="1" applyBorder="1"/>
    <xf numFmtId="3" fontId="11" fillId="0" borderId="14" xfId="0" applyNumberFormat="1" applyFont="1" applyFill="1" applyBorder="1"/>
    <xf numFmtId="3" fontId="8" fillId="0" borderId="34" xfId="0" applyNumberFormat="1" applyFont="1" applyFill="1" applyBorder="1"/>
    <xf numFmtId="3" fontId="24" fillId="0" borderId="32" xfId="0" applyNumberFormat="1" applyFont="1" applyFill="1" applyBorder="1"/>
    <xf numFmtId="1" fontId="4" fillId="0" borderId="21" xfId="0" applyNumberFormat="1" applyFont="1" applyFill="1" applyBorder="1"/>
    <xf numFmtId="3" fontId="7" fillId="0" borderId="14" xfId="0" applyNumberFormat="1" applyFont="1" applyFill="1" applyBorder="1"/>
    <xf numFmtId="3" fontId="4" fillId="16" borderId="55" xfId="0" applyNumberFormat="1" applyFont="1" applyFill="1" applyBorder="1"/>
    <xf numFmtId="1" fontId="4" fillId="0" borderId="13" xfId="0" applyNumberFormat="1" applyFont="1" applyFill="1" applyBorder="1"/>
    <xf numFmtId="1" fontId="4" fillId="0" borderId="20" xfId="0" applyNumberFormat="1" applyFont="1" applyFill="1" applyBorder="1"/>
    <xf numFmtId="3" fontId="4" fillId="16" borderId="53" xfId="0" applyNumberFormat="1" applyFont="1" applyFill="1" applyBorder="1"/>
    <xf numFmtId="0" fontId="8" fillId="16" borderId="40" xfId="0" applyFont="1" applyFill="1" applyBorder="1" applyAlignment="1">
      <alignment horizontal="center"/>
    </xf>
    <xf numFmtId="3" fontId="6" fillId="0" borderId="56" xfId="0" applyNumberFormat="1" applyFont="1" applyBorder="1"/>
    <xf numFmtId="3" fontId="24" fillId="0" borderId="34" xfId="0" applyNumberFormat="1" applyFont="1" applyFill="1" applyBorder="1"/>
    <xf numFmtId="3" fontId="24" fillId="0" borderId="46" xfId="0" applyNumberFormat="1" applyFont="1" applyFill="1" applyBorder="1"/>
    <xf numFmtId="3" fontId="4" fillId="0" borderId="34" xfId="0" applyNumberFormat="1" applyFont="1" applyFill="1" applyBorder="1"/>
    <xf numFmtId="3" fontId="16" fillId="0" borderId="34" xfId="0" applyNumberFormat="1" applyFont="1" applyFill="1" applyBorder="1"/>
    <xf numFmtId="3" fontId="6" fillId="0" borderId="22" xfId="0" applyNumberFormat="1" applyFont="1" applyFill="1" applyBorder="1"/>
    <xf numFmtId="3" fontId="6" fillId="0" borderId="23" xfId="0" applyNumberFormat="1" applyFont="1" applyFill="1" applyBorder="1"/>
    <xf numFmtId="3" fontId="6" fillId="0" borderId="23" xfId="0" applyNumberFormat="1" applyFont="1" applyBorder="1"/>
    <xf numFmtId="3" fontId="35" fillId="0" borderId="1" xfId="0" applyNumberFormat="1" applyFont="1" applyBorder="1"/>
    <xf numFmtId="3" fontId="35" fillId="0" borderId="15" xfId="0" applyNumberFormat="1" applyFont="1" applyBorder="1"/>
    <xf numFmtId="3" fontId="6" fillId="0" borderId="57" xfId="0" applyNumberFormat="1" applyFont="1" applyFill="1" applyBorder="1"/>
    <xf numFmtId="3" fontId="4" fillId="0" borderId="29" xfId="0" applyNumberFormat="1" applyFont="1" applyBorder="1"/>
    <xf numFmtId="3" fontId="4" fillId="0" borderId="37" xfId="0" applyNumberFormat="1" applyFont="1" applyBorder="1"/>
    <xf numFmtId="0" fontId="4" fillId="0" borderId="40" xfId="0" applyFont="1" applyBorder="1"/>
    <xf numFmtId="3" fontId="20" fillId="0" borderId="8" xfId="0" applyNumberFormat="1" applyFont="1" applyBorder="1"/>
    <xf numFmtId="3" fontId="20" fillId="0" borderId="9" xfId="0" applyNumberFormat="1" applyFont="1" applyBorder="1"/>
    <xf numFmtId="0" fontId="3" fillId="0" borderId="14" xfId="0" applyFont="1" applyFill="1" applyBorder="1"/>
    <xf numFmtId="4" fontId="4" fillId="16" borderId="53" xfId="0" applyNumberFormat="1" applyFont="1" applyFill="1" applyBorder="1"/>
    <xf numFmtId="1" fontId="3" fillId="0" borderId="21" xfId="0" applyNumberFormat="1" applyFont="1" applyFill="1" applyBorder="1"/>
    <xf numFmtId="0" fontId="6" fillId="0" borderId="0" xfId="0" applyFont="1" applyFill="1" applyBorder="1"/>
    <xf numFmtId="0" fontId="8" fillId="0" borderId="20" xfId="0" applyFont="1" applyBorder="1"/>
    <xf numFmtId="0" fontId="8" fillId="0" borderId="21" xfId="0" applyFont="1" applyBorder="1"/>
    <xf numFmtId="0" fontId="4" fillId="0" borderId="17" xfId="0" applyFont="1" applyFill="1" applyBorder="1"/>
    <xf numFmtId="3" fontId="8" fillId="0" borderId="20" xfId="0" applyNumberFormat="1" applyFont="1" applyFill="1" applyBorder="1"/>
    <xf numFmtId="3" fontId="8" fillId="0" borderId="21" xfId="0" applyNumberFormat="1" applyFont="1" applyFill="1" applyBorder="1"/>
    <xf numFmtId="3" fontId="8" fillId="0" borderId="36" xfId="0" applyNumberFormat="1" applyFont="1" applyFill="1" applyBorder="1"/>
    <xf numFmtId="3" fontId="20" fillId="0" borderId="46" xfId="0" applyNumberFormat="1" applyFont="1" applyFill="1" applyBorder="1"/>
    <xf numFmtId="1" fontId="4" fillId="0" borderId="10" xfId="0" applyNumberFormat="1" applyFont="1" applyFill="1" applyBorder="1" applyAlignment="1">
      <alignment horizontal="center"/>
    </xf>
    <xf numFmtId="1" fontId="4" fillId="0" borderId="32" xfId="0" applyNumberFormat="1" applyFont="1" applyFill="1" applyBorder="1" applyAlignment="1">
      <alignment horizontal="center"/>
    </xf>
    <xf numFmtId="1" fontId="8" fillId="0" borderId="46" xfId="0" applyNumberFormat="1" applyFont="1" applyFill="1" applyBorder="1"/>
    <xf numFmtId="1" fontId="6" fillId="0" borderId="10" xfId="0" applyNumberFormat="1" applyFont="1" applyFill="1" applyBorder="1"/>
    <xf numFmtId="1" fontId="8" fillId="0" borderId="14" xfId="0" applyNumberFormat="1" applyFont="1" applyFill="1" applyBorder="1"/>
    <xf numFmtId="1" fontId="4" fillId="0" borderId="14" xfId="0" applyNumberFormat="1" applyFont="1" applyFill="1" applyBorder="1"/>
    <xf numFmtId="1" fontId="6" fillId="0" borderId="14" xfId="0" applyNumberFormat="1" applyFont="1" applyFill="1" applyBorder="1"/>
    <xf numFmtId="1" fontId="3" fillId="0" borderId="14" xfId="0" applyNumberFormat="1" applyFont="1" applyFill="1" applyBorder="1"/>
    <xf numFmtId="0" fontId="7" fillId="0" borderId="14" xfId="0" applyFont="1" applyFill="1" applyBorder="1"/>
    <xf numFmtId="1" fontId="20" fillId="0" borderId="14" xfId="0" applyNumberFormat="1" applyFont="1" applyFill="1" applyBorder="1"/>
    <xf numFmtId="1" fontId="4" fillId="0" borderId="37" xfId="0" applyNumberFormat="1" applyFont="1" applyFill="1" applyBorder="1"/>
    <xf numFmtId="0" fontId="4" fillId="0" borderId="58" xfId="0" applyFont="1" applyBorder="1"/>
    <xf numFmtId="3" fontId="4" fillId="16" borderId="59" xfId="0" applyNumberFormat="1" applyFont="1" applyFill="1" applyBorder="1"/>
    <xf numFmtId="0" fontId="4" fillId="0" borderId="32" xfId="0" applyFont="1" applyBorder="1"/>
    <xf numFmtId="3" fontId="24" fillId="0" borderId="20" xfId="0" applyNumberFormat="1" applyFont="1" applyFill="1" applyBorder="1"/>
    <xf numFmtId="0" fontId="6" fillId="0" borderId="8" xfId="0" applyFont="1" applyBorder="1"/>
    <xf numFmtId="0" fontId="4" fillId="0" borderId="47" xfId="0" applyFont="1" applyBorder="1"/>
    <xf numFmtId="0" fontId="8" fillId="0" borderId="15" xfId="0" applyFont="1" applyBorder="1" applyAlignment="1"/>
    <xf numFmtId="3" fontId="6" fillId="0" borderId="60" xfId="0" applyNumberFormat="1" applyFont="1" applyFill="1" applyBorder="1"/>
    <xf numFmtId="3" fontId="3" fillId="0" borderId="21" xfId="0" applyNumberFormat="1" applyFont="1" applyBorder="1"/>
    <xf numFmtId="0" fontId="7" fillId="0" borderId="1" xfId="0" applyFont="1" applyFill="1" applyBorder="1"/>
    <xf numFmtId="3" fontId="3" fillId="0" borderId="20" xfId="0" applyNumberFormat="1" applyFont="1" applyBorder="1"/>
    <xf numFmtId="0" fontId="7" fillId="0" borderId="61" xfId="0" applyFont="1" applyFill="1" applyBorder="1" applyAlignment="1">
      <alignment horizontal="center"/>
    </xf>
    <xf numFmtId="0" fontId="7" fillId="0" borderId="44" xfId="0" applyFont="1" applyFill="1" applyBorder="1" applyAlignment="1">
      <alignment horizontal="center"/>
    </xf>
    <xf numFmtId="3" fontId="7" fillId="0" borderId="34" xfId="0" applyNumberFormat="1" applyFont="1" applyFill="1" applyBorder="1"/>
    <xf numFmtId="3" fontId="16" fillId="0" borderId="35" xfId="0" applyNumberFormat="1" applyFont="1" applyFill="1" applyBorder="1"/>
    <xf numFmtId="3" fontId="7" fillId="0" borderId="35" xfId="0" applyNumberFormat="1" applyFont="1" applyFill="1" applyBorder="1"/>
    <xf numFmtId="1" fontId="4" fillId="0" borderId="32" xfId="0" applyNumberFormat="1" applyFont="1" applyFill="1" applyBorder="1"/>
    <xf numFmtId="0" fontId="20" fillId="0" borderId="1" xfId="0" applyFont="1" applyBorder="1"/>
    <xf numFmtId="0" fontId="8" fillId="0" borderId="14" xfId="0" applyFont="1" applyBorder="1" applyAlignment="1">
      <alignment wrapText="1"/>
    </xf>
    <xf numFmtId="3" fontId="3" fillId="0" borderId="36" xfId="0" applyNumberFormat="1" applyFont="1" applyFill="1" applyBorder="1"/>
    <xf numFmtId="3" fontId="12" fillId="0" borderId="16" xfId="0" applyNumberFormat="1" applyFont="1" applyBorder="1"/>
    <xf numFmtId="3" fontId="14" fillId="0" borderId="8" xfId="0" applyNumberFormat="1" applyFont="1" applyFill="1" applyBorder="1"/>
    <xf numFmtId="0" fontId="8" fillId="0" borderId="1" xfId="0" applyFont="1" applyBorder="1" applyAlignment="1"/>
    <xf numFmtId="0" fontId="4" fillId="0" borderId="35" xfId="0" applyFont="1" applyBorder="1" applyAlignment="1"/>
    <xf numFmtId="1" fontId="4" fillId="0" borderId="57" xfId="0" applyNumberFormat="1" applyFont="1" applyFill="1" applyBorder="1" applyAlignment="1">
      <alignment horizontal="center"/>
    </xf>
    <xf numFmtId="1" fontId="4" fillId="0" borderId="62" xfId="0" applyNumberFormat="1" applyFont="1" applyFill="1" applyBorder="1" applyAlignment="1">
      <alignment horizontal="center"/>
    </xf>
    <xf numFmtId="1" fontId="5" fillId="0" borderId="63" xfId="0" applyNumberFormat="1" applyFont="1" applyFill="1" applyBorder="1"/>
    <xf numFmtId="1" fontId="6" fillId="0" borderId="57" xfId="0" applyNumberFormat="1" applyFont="1" applyFill="1" applyBorder="1"/>
    <xf numFmtId="1" fontId="3" fillId="0" borderId="36" xfId="0" applyNumberFormat="1" applyFont="1" applyFill="1" applyBorder="1"/>
    <xf numFmtId="0" fontId="3" fillId="0" borderId="36" xfId="0" applyFont="1" applyFill="1" applyBorder="1"/>
    <xf numFmtId="1" fontId="6" fillId="0" borderId="36" xfId="0" applyNumberFormat="1" applyFont="1" applyFill="1" applyBorder="1"/>
    <xf numFmtId="1" fontId="20" fillId="0" borderId="36" xfId="0" applyNumberFormat="1" applyFont="1" applyFill="1" applyBorder="1"/>
    <xf numFmtId="1" fontId="4" fillId="0" borderId="46" xfId="0" applyNumberFormat="1" applyFont="1" applyFill="1" applyBorder="1"/>
    <xf numFmtId="1" fontId="4" fillId="0" borderId="64" xfId="0" applyNumberFormat="1" applyFont="1" applyFill="1" applyBorder="1"/>
    <xf numFmtId="1" fontId="4" fillId="0" borderId="62" xfId="0" applyNumberFormat="1" applyFont="1" applyFill="1" applyBorder="1"/>
    <xf numFmtId="0" fontId="4" fillId="0" borderId="15" xfId="0" applyFont="1" applyFill="1" applyBorder="1" applyAlignment="1">
      <alignment wrapText="1"/>
    </xf>
    <xf numFmtId="0" fontId="8" fillId="0" borderId="35" xfId="0" applyFont="1" applyBorder="1"/>
    <xf numFmtId="0" fontId="4" fillId="0" borderId="40" xfId="0" applyFont="1" applyBorder="1" applyAlignment="1">
      <alignment wrapText="1"/>
    </xf>
    <xf numFmtId="3" fontId="16" fillId="16" borderId="18" xfId="0" applyNumberFormat="1" applyFont="1" applyFill="1" applyBorder="1"/>
    <xf numFmtId="3" fontId="4" fillId="0" borderId="65" xfId="0" applyNumberFormat="1" applyFont="1" applyFill="1" applyBorder="1"/>
    <xf numFmtId="3" fontId="31" fillId="0" borderId="10" xfId="0" applyNumberFormat="1" applyFont="1" applyFill="1" applyBorder="1"/>
    <xf numFmtId="0" fontId="3" fillId="0" borderId="32" xfId="0" applyFont="1" applyFill="1" applyBorder="1"/>
    <xf numFmtId="1" fontId="5" fillId="0" borderId="33" xfId="0" applyNumberFormat="1" applyFont="1" applyFill="1" applyBorder="1"/>
    <xf numFmtId="3" fontId="4" fillId="16" borderId="1" xfId="0" applyNumberFormat="1" applyFont="1" applyFill="1" applyBorder="1"/>
    <xf numFmtId="3" fontId="16" fillId="0" borderId="14" xfId="0" applyNumberFormat="1" applyFont="1" applyFill="1" applyBorder="1"/>
    <xf numFmtId="0" fontId="4" fillId="0" borderId="1" xfId="0" applyFont="1" applyBorder="1" applyAlignment="1">
      <alignment wrapText="1"/>
    </xf>
    <xf numFmtId="3" fontId="20" fillId="0" borderId="11" xfId="0" applyNumberFormat="1" applyFont="1" applyFill="1" applyBorder="1"/>
    <xf numFmtId="1" fontId="3" fillId="0" borderId="15" xfId="0" applyNumberFormat="1" applyFont="1" applyFill="1" applyBorder="1"/>
    <xf numFmtId="1" fontId="20" fillId="0" borderId="15" xfId="0" applyNumberFormat="1" applyFont="1" applyFill="1" applyBorder="1"/>
    <xf numFmtId="3" fontId="8" fillId="16" borderId="1" xfId="0" applyNumberFormat="1" applyFont="1" applyFill="1" applyBorder="1"/>
    <xf numFmtId="3" fontId="24" fillId="16" borderId="1" xfId="0" applyNumberFormat="1" applyFont="1" applyFill="1" applyBorder="1"/>
    <xf numFmtId="3" fontId="25" fillId="16" borderId="1" xfId="0" applyNumberFormat="1" applyFont="1" applyFill="1" applyBorder="1"/>
    <xf numFmtId="3" fontId="23" fillId="16" borderId="1" xfId="0" applyNumberFormat="1" applyFont="1" applyFill="1" applyBorder="1"/>
    <xf numFmtId="3" fontId="6" fillId="16" borderId="1" xfId="0" applyNumberFormat="1" applyFont="1" applyFill="1" applyBorder="1"/>
    <xf numFmtId="0" fontId="8" fillId="16" borderId="3" xfId="0" applyFont="1" applyFill="1" applyBorder="1" applyAlignment="1">
      <alignment horizontal="center"/>
    </xf>
    <xf numFmtId="3" fontId="4" fillId="16" borderId="6" xfId="0" applyNumberFormat="1" applyFont="1" applyFill="1" applyBorder="1"/>
    <xf numFmtId="3" fontId="6" fillId="16" borderId="66" xfId="0" applyNumberFormat="1" applyFont="1" applyFill="1" applyBorder="1"/>
    <xf numFmtId="3" fontId="4" fillId="16" borderId="13" xfId="0" applyNumberFormat="1" applyFont="1" applyFill="1" applyBorder="1"/>
    <xf numFmtId="3" fontId="6" fillId="16" borderId="13" xfId="0" applyNumberFormat="1" applyFont="1" applyFill="1" applyBorder="1"/>
    <xf numFmtId="3" fontId="8" fillId="16" borderId="13" xfId="0" applyNumberFormat="1" applyFont="1" applyFill="1" applyBorder="1"/>
    <xf numFmtId="3" fontId="4" fillId="16" borderId="20" xfId="0" applyNumberFormat="1" applyFont="1" applyFill="1" applyBorder="1"/>
    <xf numFmtId="0" fontId="7" fillId="0" borderId="14" xfId="0" applyFont="1" applyBorder="1" applyAlignment="1"/>
    <xf numFmtId="0" fontId="7" fillId="0" borderId="46" xfId="0" applyFont="1" applyBorder="1" applyAlignment="1"/>
    <xf numFmtId="1" fontId="3" fillId="0" borderId="32" xfId="0" applyNumberFormat="1" applyFont="1" applyFill="1" applyBorder="1"/>
    <xf numFmtId="3" fontId="20" fillId="16" borderId="1" xfId="0" applyNumberFormat="1" applyFont="1" applyFill="1" applyBorder="1"/>
    <xf numFmtId="3" fontId="16" fillId="16" borderId="1" xfId="0" applyNumberFormat="1" applyFont="1" applyFill="1" applyBorder="1"/>
    <xf numFmtId="0" fontId="4" fillId="0" borderId="36" xfId="0" applyFont="1" applyBorder="1"/>
    <xf numFmtId="0" fontId="4" fillId="0" borderId="1" xfId="0" applyFont="1" applyFill="1" applyBorder="1" applyAlignment="1">
      <alignment horizontal="center"/>
    </xf>
    <xf numFmtId="0" fontId="8" fillId="16" borderId="1" xfId="0" applyFont="1" applyFill="1" applyBorder="1" applyAlignment="1">
      <alignment horizontal="center"/>
    </xf>
    <xf numFmtId="4" fontId="4" fillId="16" borderId="1" xfId="0" applyNumberFormat="1" applyFont="1" applyFill="1" applyBorder="1"/>
    <xf numFmtId="0" fontId="5" fillId="0" borderId="1" xfId="0" applyFont="1" applyBorder="1"/>
    <xf numFmtId="0" fontId="4" fillId="0" borderId="1" xfId="1" applyFont="1" applyBorder="1" applyAlignment="1">
      <alignment wrapText="1"/>
    </xf>
    <xf numFmtId="0" fontId="4" fillId="0" borderId="1" xfId="1" applyFont="1" applyBorder="1"/>
    <xf numFmtId="3" fontId="6" fillId="0" borderId="67" xfId="0" applyNumberFormat="1" applyFont="1" applyFill="1" applyBorder="1"/>
    <xf numFmtId="3" fontId="10" fillId="16" borderId="1" xfId="0" applyNumberFormat="1" applyFont="1" applyFill="1" applyBorder="1"/>
    <xf numFmtId="0" fontId="4" fillId="0" borderId="55" xfId="0" applyFont="1" applyBorder="1"/>
    <xf numFmtId="3" fontId="16" fillId="0" borderId="36" xfId="0" applyNumberFormat="1" applyFont="1" applyFill="1" applyBorder="1"/>
    <xf numFmtId="3" fontId="14" fillId="0" borderId="1" xfId="0" applyNumberFormat="1" applyFont="1" applyFill="1" applyBorder="1"/>
    <xf numFmtId="3" fontId="14" fillId="0" borderId="25" xfId="0" applyNumberFormat="1" applyFont="1" applyFill="1" applyBorder="1"/>
    <xf numFmtId="3" fontId="14" fillId="0" borderId="33" xfId="0" applyNumberFormat="1" applyFont="1" applyFill="1" applyBorder="1"/>
    <xf numFmtId="3" fontId="14" fillId="16" borderId="28" xfId="0" applyNumberFormat="1" applyFont="1" applyFill="1" applyBorder="1"/>
    <xf numFmtId="3" fontId="14" fillId="0" borderId="28" xfId="0" applyNumberFormat="1" applyFont="1" applyFill="1" applyBorder="1"/>
    <xf numFmtId="3" fontId="39" fillId="0" borderId="13" xfId="0" applyNumberFormat="1" applyFont="1" applyFill="1" applyBorder="1"/>
    <xf numFmtId="3" fontId="39" fillId="0" borderId="1" xfId="0" applyNumberFormat="1" applyFont="1" applyFill="1" applyBorder="1"/>
    <xf numFmtId="3" fontId="40" fillId="0" borderId="1" xfId="0" applyNumberFormat="1" applyFont="1" applyFill="1" applyBorder="1"/>
    <xf numFmtId="3" fontId="40" fillId="0" borderId="1" xfId="0" applyNumberFormat="1" applyFont="1" applyBorder="1"/>
    <xf numFmtId="3" fontId="41" fillId="0" borderId="1" xfId="0" applyNumberFormat="1" applyFont="1" applyBorder="1"/>
    <xf numFmtId="3" fontId="40" fillId="0" borderId="21" xfId="0" applyNumberFormat="1" applyFont="1" applyBorder="1"/>
    <xf numFmtId="3" fontId="39" fillId="0" borderId="0" xfId="0" applyNumberFormat="1" applyFont="1" applyFill="1" applyBorder="1"/>
    <xf numFmtId="3" fontId="24" fillId="0" borderId="0" xfId="0" applyNumberFormat="1" applyFont="1" applyFill="1" applyBorder="1"/>
    <xf numFmtId="3" fontId="4" fillId="0" borderId="0" xfId="0" applyNumberFormat="1" applyFont="1" applyFill="1" applyBorder="1"/>
    <xf numFmtId="3" fontId="4" fillId="16" borderId="0" xfId="0" applyNumberFormat="1" applyFont="1" applyFill="1" applyBorder="1"/>
    <xf numFmtId="1" fontId="4" fillId="0" borderId="0" xfId="0" applyNumberFormat="1" applyFont="1" applyFill="1" applyBorder="1"/>
    <xf numFmtId="0" fontId="4" fillId="0" borderId="14" xfId="0" applyFont="1" applyFill="1" applyBorder="1" applyAlignment="1">
      <alignment wrapText="1"/>
    </xf>
    <xf numFmtId="0" fontId="4" fillId="0" borderId="37" xfId="0" applyFont="1" applyFill="1" applyBorder="1" applyAlignment="1">
      <alignment horizontal="center"/>
    </xf>
    <xf numFmtId="0" fontId="4" fillId="0" borderId="44" xfId="0" applyFont="1" applyFill="1" applyBorder="1"/>
    <xf numFmtId="0" fontId="4" fillId="0" borderId="44" xfId="0" applyFont="1" applyBorder="1"/>
    <xf numFmtId="1" fontId="10" fillId="0" borderId="56" xfId="0" applyNumberFormat="1" applyFont="1" applyBorder="1"/>
    <xf numFmtId="1" fontId="6" fillId="0" borderId="14" xfId="0" applyNumberFormat="1" applyFont="1" applyBorder="1"/>
    <xf numFmtId="1" fontId="4" fillId="0" borderId="46" xfId="0" applyNumberFormat="1" applyFont="1" applyBorder="1"/>
    <xf numFmtId="1" fontId="4" fillId="0" borderId="65" xfId="0" applyNumberFormat="1" applyFont="1" applyBorder="1"/>
    <xf numFmtId="1" fontId="10" fillId="16" borderId="1" xfId="0" applyNumberFormat="1" applyFont="1" applyFill="1" applyBorder="1"/>
    <xf numFmtId="1" fontId="6" fillId="16" borderId="1" xfId="0" applyNumberFormat="1" applyFont="1" applyFill="1" applyBorder="1"/>
    <xf numFmtId="1" fontId="4" fillId="16" borderId="1" xfId="0" applyNumberFormat="1" applyFont="1" applyFill="1" applyBorder="1"/>
    <xf numFmtId="0" fontId="4" fillId="16" borderId="1" xfId="0" applyFont="1" applyFill="1" applyBorder="1" applyAlignment="1">
      <alignment horizontal="center"/>
    </xf>
    <xf numFmtId="3" fontId="16" fillId="16" borderId="28" xfId="0" applyNumberFormat="1" applyFont="1" applyFill="1" applyBorder="1"/>
    <xf numFmtId="3" fontId="16" fillId="16" borderId="41" xfId="0" applyNumberFormat="1" applyFont="1" applyFill="1" applyBorder="1"/>
    <xf numFmtId="3" fontId="10" fillId="0" borderId="68" xfId="0" applyNumberFormat="1" applyFont="1" applyBorder="1"/>
    <xf numFmtId="3" fontId="27" fillId="16" borderId="1" xfId="0" applyNumberFormat="1" applyFont="1" applyFill="1" applyBorder="1"/>
    <xf numFmtId="3" fontId="5" fillId="0" borderId="33" xfId="0" applyNumberFormat="1" applyFont="1" applyBorder="1"/>
    <xf numFmtId="3" fontId="20" fillId="0" borderId="10" xfId="0" applyNumberFormat="1" applyFont="1" applyBorder="1"/>
    <xf numFmtId="3" fontId="5" fillId="0" borderId="63" xfId="0" applyNumberFormat="1" applyFont="1" applyFill="1" applyBorder="1"/>
    <xf numFmtId="3" fontId="20" fillId="0" borderId="57" xfId="0" applyNumberFormat="1" applyFont="1" applyFill="1" applyBorder="1"/>
    <xf numFmtId="1" fontId="3" fillId="0" borderId="62" xfId="0" applyNumberFormat="1" applyFont="1" applyFill="1" applyBorder="1"/>
    <xf numFmtId="3" fontId="31" fillId="0" borderId="67" xfId="0" applyNumberFormat="1" applyFont="1" applyFill="1" applyBorder="1"/>
    <xf numFmtId="3" fontId="27" fillId="0" borderId="46" xfId="0" applyNumberFormat="1" applyFont="1" applyFill="1" applyBorder="1"/>
    <xf numFmtId="3" fontId="3" fillId="0" borderId="46" xfId="0" applyNumberFormat="1" applyFont="1" applyFill="1" applyBorder="1"/>
    <xf numFmtId="3" fontId="7" fillId="0" borderId="65" xfId="0" applyNumberFormat="1" applyFont="1" applyFill="1" applyBorder="1"/>
    <xf numFmtId="3" fontId="10" fillId="0" borderId="69" xfId="0" applyNumberFormat="1" applyFont="1" applyFill="1" applyBorder="1"/>
    <xf numFmtId="3" fontId="31" fillId="0" borderId="57" xfId="0" applyNumberFormat="1" applyFont="1" applyFill="1" applyBorder="1"/>
    <xf numFmtId="3" fontId="27" fillId="0" borderId="36" xfId="0" applyNumberFormat="1" applyFont="1" applyFill="1" applyBorder="1"/>
    <xf numFmtId="0" fontId="3" fillId="0" borderId="62" xfId="0" applyFont="1" applyFill="1" applyBorder="1"/>
    <xf numFmtId="3" fontId="8" fillId="0" borderId="32" xfId="0" applyNumberFormat="1" applyFont="1" applyFill="1" applyBorder="1"/>
    <xf numFmtId="3" fontId="10" fillId="0" borderId="63" xfId="0" applyNumberFormat="1" applyFont="1" applyFill="1" applyBorder="1"/>
    <xf numFmtId="1" fontId="6" fillId="0" borderId="67" xfId="0" applyNumberFormat="1" applyFont="1" applyFill="1" applyBorder="1"/>
    <xf numFmtId="1" fontId="6" fillId="0" borderId="46" xfId="0" applyNumberFormat="1" applyFont="1" applyFill="1" applyBorder="1"/>
    <xf numFmtId="1" fontId="20" fillId="0" borderId="46" xfId="0" applyNumberFormat="1" applyFont="1" applyFill="1" applyBorder="1"/>
    <xf numFmtId="1" fontId="4" fillId="0" borderId="2" xfId="0" applyNumberFormat="1" applyFont="1" applyFill="1" applyBorder="1"/>
    <xf numFmtId="1" fontId="4" fillId="0" borderId="65" xfId="0" applyNumberFormat="1" applyFont="1" applyFill="1" applyBorder="1"/>
    <xf numFmtId="1" fontId="4" fillId="16" borderId="1" xfId="0" applyNumberFormat="1" applyFont="1" applyFill="1" applyBorder="1" applyAlignment="1">
      <alignment horizontal="center"/>
    </xf>
    <xf numFmtId="1" fontId="5" fillId="16" borderId="1" xfId="0" applyNumberFormat="1" applyFont="1" applyFill="1" applyBorder="1"/>
    <xf numFmtId="1" fontId="8" fillId="16" borderId="1" xfId="0" applyNumberFormat="1" applyFont="1" applyFill="1" applyBorder="1"/>
    <xf numFmtId="1" fontId="20" fillId="16" borderId="1" xfId="0" applyNumberFormat="1" applyFont="1" applyFill="1" applyBorder="1"/>
    <xf numFmtId="3" fontId="3" fillId="0" borderId="62" xfId="0" applyNumberFormat="1" applyFont="1" applyBorder="1"/>
    <xf numFmtId="3" fontId="10" fillId="0" borderId="50" xfId="0" applyNumberFormat="1" applyFont="1" applyFill="1" applyBorder="1"/>
    <xf numFmtId="1" fontId="4" fillId="0" borderId="13" xfId="0" applyNumberFormat="1" applyFont="1" applyBorder="1"/>
    <xf numFmtId="1" fontId="4" fillId="0" borderId="20" xfId="0" applyNumberFormat="1" applyFont="1" applyBorder="1"/>
    <xf numFmtId="0" fontId="4" fillId="0" borderId="22" xfId="0" applyFont="1" applyBorder="1"/>
    <xf numFmtId="0" fontId="4" fillId="0" borderId="23" xfId="0" applyFont="1" applyBorder="1"/>
    <xf numFmtId="0" fontId="4" fillId="0" borderId="56" xfId="0" applyFont="1" applyBorder="1"/>
    <xf numFmtId="3" fontId="7" fillId="0" borderId="36" xfId="0" applyNumberFormat="1" applyFont="1" applyFill="1" applyBorder="1"/>
    <xf numFmtId="3" fontId="20" fillId="0" borderId="36" xfId="0" applyNumberFormat="1" applyFont="1" applyFill="1" applyBorder="1"/>
    <xf numFmtId="3" fontId="14" fillId="0" borderId="36" xfId="0" applyNumberFormat="1" applyFont="1" applyFill="1" applyBorder="1"/>
    <xf numFmtId="0" fontId="3" fillId="0" borderId="30" xfId="0" applyFont="1" applyFill="1" applyBorder="1"/>
    <xf numFmtId="0" fontId="3" fillId="0" borderId="70" xfId="0" applyFont="1" applyFill="1" applyBorder="1"/>
    <xf numFmtId="0" fontId="3" fillId="0" borderId="55" xfId="0" applyFont="1" applyFill="1" applyBorder="1"/>
    <xf numFmtId="0" fontId="8" fillId="16" borderId="15" xfId="0" applyFont="1" applyFill="1" applyBorder="1" applyAlignment="1">
      <alignment horizontal="center"/>
    </xf>
    <xf numFmtId="4" fontId="4" fillId="16" borderId="15" xfId="0" applyNumberFormat="1" applyFont="1" applyFill="1" applyBorder="1"/>
    <xf numFmtId="0" fontId="5" fillId="0" borderId="13" xfId="0" applyFont="1" applyBorder="1"/>
    <xf numFmtId="3" fontId="14" fillId="16" borderId="15" xfId="0" applyNumberFormat="1" applyFont="1" applyFill="1" applyBorder="1"/>
    <xf numFmtId="3" fontId="20" fillId="16" borderId="15" xfId="0" applyNumberFormat="1" applyFont="1" applyFill="1" applyBorder="1"/>
    <xf numFmtId="3" fontId="8" fillId="16" borderId="15" xfId="0" applyNumberFormat="1" applyFont="1" applyFill="1" applyBorder="1"/>
    <xf numFmtId="3" fontId="4" fillId="16" borderId="15" xfId="0" applyNumberFormat="1" applyFont="1" applyFill="1" applyBorder="1"/>
    <xf numFmtId="16" fontId="13" fillId="0" borderId="34" xfId="0" applyNumberFormat="1" applyFont="1" applyBorder="1"/>
    <xf numFmtId="0" fontId="3" fillId="0" borderId="4" xfId="0" applyFont="1" applyBorder="1"/>
    <xf numFmtId="0" fontId="3" fillId="16" borderId="15" xfId="0" applyFont="1" applyFill="1" applyBorder="1"/>
    <xf numFmtId="0" fontId="20" fillId="0" borderId="37" xfId="0" applyFont="1" applyBorder="1" applyAlignment="1"/>
    <xf numFmtId="3" fontId="20" fillId="0" borderId="29" xfId="0" applyNumberFormat="1" applyFont="1" applyFill="1" applyBorder="1"/>
    <xf numFmtId="3" fontId="20" fillId="0" borderId="3" xfId="0" applyNumberFormat="1" applyFont="1" applyFill="1" applyBorder="1"/>
    <xf numFmtId="3" fontId="20" fillId="0" borderId="3" xfId="0" applyNumberFormat="1" applyFont="1" applyBorder="1"/>
    <xf numFmtId="3" fontId="20" fillId="0" borderId="2" xfId="0" applyNumberFormat="1" applyFont="1" applyFill="1" applyBorder="1"/>
    <xf numFmtId="1" fontId="20" fillId="0" borderId="64" xfId="0" applyNumberFormat="1" applyFont="1" applyFill="1" applyBorder="1"/>
    <xf numFmtId="1" fontId="20" fillId="0" borderId="40" xfId="0" applyNumberFormat="1" applyFont="1" applyFill="1" applyBorder="1"/>
    <xf numFmtId="0" fontId="42" fillId="0" borderId="2" xfId="0" applyFont="1" applyBorder="1" applyAlignment="1"/>
    <xf numFmtId="0" fontId="43" fillId="0" borderId="0" xfId="0" applyFont="1"/>
    <xf numFmtId="0" fontId="4" fillId="0" borderId="54" xfId="0" applyFont="1" applyBorder="1" applyAlignment="1"/>
    <xf numFmtId="3" fontId="7" fillId="16" borderId="16" xfId="0" applyNumberFormat="1" applyFont="1" applyFill="1" applyBorder="1"/>
    <xf numFmtId="0" fontId="4" fillId="0" borderId="14" xfId="0" applyFont="1" applyFill="1" applyBorder="1"/>
    <xf numFmtId="0" fontId="4" fillId="0" borderId="71" xfId="0" applyFont="1" applyBorder="1"/>
    <xf numFmtId="16" fontId="6" fillId="0" borderId="29" xfId="0" applyNumberFormat="1" applyFont="1" applyBorder="1"/>
    <xf numFmtId="0" fontId="44" fillId="0" borderId="3" xfId="0" applyFont="1" applyBorder="1" applyAlignment="1"/>
    <xf numFmtId="0" fontId="44" fillId="0" borderId="3" xfId="0" applyFont="1" applyBorder="1"/>
    <xf numFmtId="0" fontId="44" fillId="0" borderId="40" xfId="0" applyFont="1" applyBorder="1"/>
    <xf numFmtId="3" fontId="44" fillId="0" borderId="29" xfId="0" applyNumberFormat="1" applyFont="1" applyBorder="1"/>
    <xf numFmtId="3" fontId="44" fillId="0" borderId="3" xfId="0" applyNumberFormat="1" applyFont="1" applyFill="1" applyBorder="1"/>
    <xf numFmtId="3" fontId="44" fillId="0" borderId="37" xfId="0" applyNumberFormat="1" applyFont="1" applyFill="1" applyBorder="1"/>
    <xf numFmtId="3" fontId="44" fillId="0" borderId="3" xfId="0" applyNumberFormat="1" applyFont="1" applyBorder="1"/>
    <xf numFmtId="3" fontId="44" fillId="0" borderId="37" xfId="0" applyNumberFormat="1" applyFont="1" applyBorder="1"/>
    <xf numFmtId="0" fontId="4" fillId="0" borderId="37" xfId="0" applyFont="1" applyBorder="1"/>
    <xf numFmtId="0" fontId="4" fillId="0" borderId="64" xfId="0" applyFont="1" applyBorder="1"/>
    <xf numFmtId="3" fontId="4" fillId="0" borderId="2" xfId="0" applyNumberFormat="1" applyFont="1" applyFill="1" applyBorder="1"/>
    <xf numFmtId="3" fontId="40" fillId="0" borderId="3" xfId="0" applyNumberFormat="1" applyFont="1" applyBorder="1"/>
    <xf numFmtId="3" fontId="4" fillId="0" borderId="40" xfId="0" applyNumberFormat="1" applyFont="1" applyBorder="1"/>
    <xf numFmtId="0" fontId="3" fillId="0" borderId="1" xfId="1" applyFont="1" applyBorder="1"/>
    <xf numFmtId="3" fontId="45" fillId="0" borderId="13" xfId="0" applyNumberFormat="1" applyFont="1" applyFill="1" applyBorder="1"/>
    <xf numFmtId="3" fontId="45" fillId="0" borderId="1" xfId="0" applyNumberFormat="1" applyFont="1" applyFill="1" applyBorder="1"/>
    <xf numFmtId="1" fontId="21" fillId="0" borderId="0" xfId="0" applyNumberFormat="1" applyFont="1" applyFill="1" applyBorder="1"/>
    <xf numFmtId="0" fontId="21" fillId="0" borderId="0" xfId="0" applyFont="1" applyBorder="1"/>
    <xf numFmtId="0" fontId="2" fillId="0" borderId="68" xfId="0" applyFont="1" applyBorder="1"/>
    <xf numFmtId="0" fontId="2" fillId="0" borderId="30" xfId="0" applyFont="1" applyBorder="1"/>
    <xf numFmtId="0" fontId="3" fillId="0" borderId="70" xfId="0" applyFont="1" applyBorder="1"/>
    <xf numFmtId="0" fontId="3" fillId="0" borderId="55" xfId="0" applyFont="1" applyBorder="1"/>
    <xf numFmtId="0" fontId="4" fillId="16" borderId="15" xfId="0" applyFont="1" applyFill="1" applyBorder="1" applyAlignment="1">
      <alignment horizontal="center"/>
    </xf>
    <xf numFmtId="3" fontId="5" fillId="16" borderId="15" xfId="0" applyNumberFormat="1" applyFont="1" applyFill="1" applyBorder="1"/>
    <xf numFmtId="0" fontId="20" fillId="0" borderId="22" xfId="0" applyFont="1" applyBorder="1"/>
    <xf numFmtId="0" fontId="20" fillId="0" borderId="29" xfId="0" applyFont="1" applyBorder="1"/>
    <xf numFmtId="0" fontId="20" fillId="0" borderId="20" xfId="0" applyFont="1" applyBorder="1"/>
    <xf numFmtId="0" fontId="20" fillId="0" borderId="32" xfId="0" applyFont="1" applyBorder="1" applyAlignment="1"/>
    <xf numFmtId="0" fontId="42" fillId="0" borderId="65" xfId="0" applyFont="1" applyBorder="1" applyAlignment="1"/>
    <xf numFmtId="0" fontId="4" fillId="0" borderId="39" xfId="0" applyFont="1" applyBorder="1" applyAlignment="1"/>
    <xf numFmtId="3" fontId="20" fillId="0" borderId="20" xfId="0" applyNumberFormat="1" applyFont="1" applyFill="1" applyBorder="1"/>
    <xf numFmtId="3" fontId="20" fillId="0" borderId="21" xfId="0" applyNumberFormat="1" applyFont="1" applyFill="1" applyBorder="1"/>
    <xf numFmtId="3" fontId="20" fillId="0" borderId="21" xfId="0" applyNumberFormat="1" applyFont="1" applyBorder="1"/>
    <xf numFmtId="3" fontId="20" fillId="0" borderId="65" xfId="0" applyNumberFormat="1" applyFont="1" applyFill="1" applyBorder="1"/>
    <xf numFmtId="3" fontId="4" fillId="16" borderId="17" xfId="0" applyNumberFormat="1" applyFont="1" applyFill="1" applyBorder="1"/>
    <xf numFmtId="0" fontId="2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8" fillId="0" borderId="1" xfId="0" applyFont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12" fillId="0" borderId="68" xfId="0" applyFont="1" applyBorder="1" applyAlignment="1">
      <alignment horizontal="center" vertical="center" wrapText="1"/>
    </xf>
    <xf numFmtId="0" fontId="30" fillId="0" borderId="30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55" xfId="0" applyFont="1" applyBorder="1" applyAlignment="1">
      <alignment horizontal="center" vertical="center" wrapText="1"/>
    </xf>
    <xf numFmtId="0" fontId="30" fillId="0" borderId="49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73" xfId="0" applyFont="1" applyBorder="1" applyAlignment="1">
      <alignment horizontal="center" vertical="center" wrapText="1"/>
    </xf>
    <xf numFmtId="0" fontId="8" fillId="0" borderId="14" xfId="0" applyFont="1" applyBorder="1" applyAlignment="1"/>
    <xf numFmtId="0" fontId="0" fillId="0" borderId="35" xfId="0" applyBorder="1" applyAlignment="1"/>
    <xf numFmtId="0" fontId="15" fillId="2" borderId="32" xfId="0" applyFont="1" applyFill="1" applyBorder="1" applyAlignment="1"/>
    <xf numFmtId="0" fontId="0" fillId="0" borderId="65" xfId="0" applyBorder="1" applyAlignment="1"/>
    <xf numFmtId="0" fontId="0" fillId="0" borderId="62" xfId="0" applyBorder="1" applyAlignment="1"/>
    <xf numFmtId="0" fontId="6" fillId="0" borderId="14" xfId="0" applyFont="1" applyBorder="1" applyAlignment="1"/>
    <xf numFmtId="0" fontId="0" fillId="0" borderId="46" xfId="0" applyBorder="1" applyAlignment="1"/>
    <xf numFmtId="0" fontId="8" fillId="0" borderId="14" xfId="0" applyFont="1" applyBorder="1" applyAlignment="1">
      <alignment wrapText="1"/>
    </xf>
    <xf numFmtId="0" fontId="0" fillId="0" borderId="35" xfId="0" applyBorder="1" applyAlignment="1">
      <alignment wrapText="1"/>
    </xf>
    <xf numFmtId="0" fontId="5" fillId="0" borderId="33" xfId="0" applyFont="1" applyBorder="1" applyAlignment="1"/>
    <xf numFmtId="0" fontId="0" fillId="0" borderId="72" xfId="0" applyBorder="1" applyAlignment="1"/>
    <xf numFmtId="0" fontId="0" fillId="0" borderId="63" xfId="0" applyBorder="1" applyAlignment="1"/>
    <xf numFmtId="0" fontId="8" fillId="3" borderId="32" xfId="0" applyFont="1" applyFill="1" applyBorder="1" applyAlignment="1"/>
    <xf numFmtId="0" fontId="8" fillId="3" borderId="65" xfId="0" applyFont="1" applyFill="1" applyBorder="1" applyAlignment="1"/>
    <xf numFmtId="0" fontId="8" fillId="3" borderId="62" xfId="0" applyFont="1" applyFill="1" applyBorder="1" applyAlignment="1"/>
    <xf numFmtId="0" fontId="6" fillId="0" borderId="10" xfId="0" applyFont="1" applyBorder="1" applyAlignment="1"/>
    <xf numFmtId="0" fontId="0" fillId="0" borderId="67" xfId="0" applyBorder="1" applyAlignment="1"/>
    <xf numFmtId="0" fontId="0" fillId="0" borderId="38" xfId="0" applyBorder="1" applyAlignment="1"/>
    <xf numFmtId="0" fontId="8" fillId="0" borderId="60" xfId="0" applyFont="1" applyBorder="1" applyAlignment="1">
      <alignment horizontal="center" wrapText="1"/>
    </xf>
    <xf numFmtId="0" fontId="30" fillId="0" borderId="67" xfId="0" applyFont="1" applyBorder="1" applyAlignment="1">
      <alignment horizontal="center" wrapText="1"/>
    </xf>
    <xf numFmtId="0" fontId="30" fillId="0" borderId="57" xfId="0" applyFont="1" applyBorder="1" applyAlignment="1">
      <alignment horizontal="center" wrapText="1"/>
    </xf>
    <xf numFmtId="0" fontId="30" fillId="0" borderId="38" xfId="0" applyFont="1" applyBorder="1" applyAlignment="1">
      <alignment horizontal="center" wrapText="1"/>
    </xf>
    <xf numFmtId="0" fontId="8" fillId="4" borderId="32" xfId="0" applyFont="1" applyFill="1" applyBorder="1" applyAlignment="1"/>
    <xf numFmtId="0" fontId="8" fillId="4" borderId="65" xfId="0" applyFont="1" applyFill="1" applyBorder="1" applyAlignment="1"/>
    <xf numFmtId="0" fontId="8" fillId="4" borderId="62" xfId="0" applyFont="1" applyFill="1" applyBorder="1" applyAlignment="1"/>
    <xf numFmtId="0" fontId="30" fillId="0" borderId="70" xfId="0" applyFont="1" applyBorder="1" applyAlignment="1">
      <alignment horizontal="center" vertical="center" wrapText="1"/>
    </xf>
    <xf numFmtId="0" fontId="29" fillId="0" borderId="72" xfId="0" applyFont="1" applyBorder="1" applyAlignment="1"/>
    <xf numFmtId="0" fontId="29" fillId="0" borderId="63" xfId="0" applyFont="1" applyBorder="1" applyAlignment="1"/>
    <xf numFmtId="0" fontId="30" fillId="0" borderId="35" xfId="0" applyFont="1" applyBorder="1" applyAlignment="1"/>
    <xf numFmtId="0" fontId="20" fillId="0" borderId="14" xfId="0" applyFont="1" applyBorder="1" applyAlignment="1"/>
    <xf numFmtId="0" fontId="26" fillId="0" borderId="46" xfId="0" applyFont="1" applyBorder="1" applyAlignment="1"/>
    <xf numFmtId="0" fontId="26" fillId="0" borderId="35" xfId="0" applyFont="1" applyBorder="1" applyAlignment="1"/>
    <xf numFmtId="0" fontId="28" fillId="0" borderId="46" xfId="0" applyFont="1" applyBorder="1" applyAlignment="1"/>
    <xf numFmtId="0" fontId="28" fillId="0" borderId="35" xfId="0" applyFont="1" applyBorder="1" applyAlignment="1"/>
    <xf numFmtId="0" fontId="6" fillId="0" borderId="46" xfId="0" applyFont="1" applyBorder="1" applyAlignment="1"/>
    <xf numFmtId="0" fontId="6" fillId="0" borderId="35" xfId="0" applyFont="1" applyBorder="1" applyAlignment="1"/>
    <xf numFmtId="0" fontId="8" fillId="6" borderId="32" xfId="0" applyFont="1" applyFill="1" applyBorder="1" applyAlignment="1"/>
    <xf numFmtId="0" fontId="8" fillId="6" borderId="65" xfId="0" applyFont="1" applyFill="1" applyBorder="1" applyAlignment="1"/>
    <xf numFmtId="0" fontId="8" fillId="6" borderId="62" xfId="0" applyFont="1" applyFill="1" applyBorder="1" applyAlignment="1"/>
    <xf numFmtId="0" fontId="8" fillId="7" borderId="58" xfId="0" applyFont="1" applyFill="1" applyBorder="1" applyAlignment="1"/>
    <xf numFmtId="0" fontId="8" fillId="7" borderId="65" xfId="0" applyFont="1" applyFill="1" applyBorder="1" applyAlignment="1"/>
    <xf numFmtId="0" fontId="8" fillId="7" borderId="62" xfId="0" applyFont="1" applyFill="1" applyBorder="1" applyAlignment="1"/>
    <xf numFmtId="0" fontId="30" fillId="0" borderId="15" xfId="0" applyFont="1" applyBorder="1" applyAlignment="1">
      <alignment horizontal="center" wrapText="1"/>
    </xf>
    <xf numFmtId="0" fontId="4" fillId="0" borderId="57" xfId="0" applyFont="1" applyFill="1" applyBorder="1" applyAlignment="1">
      <alignment horizontal="right" vertical="center" wrapText="1"/>
    </xf>
    <xf numFmtId="0" fontId="4" fillId="0" borderId="36" xfId="0" applyFont="1" applyFill="1" applyBorder="1" applyAlignment="1">
      <alignment horizontal="right" vertical="center" wrapText="1"/>
    </xf>
    <xf numFmtId="0" fontId="4" fillId="0" borderId="64" xfId="0" applyFont="1" applyFill="1" applyBorder="1" applyAlignment="1">
      <alignment horizontal="right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36" fillId="0" borderId="46" xfId="0" applyFont="1" applyBorder="1" applyAlignment="1"/>
    <xf numFmtId="0" fontId="36" fillId="0" borderId="35" xfId="0" applyFont="1" applyBorder="1" applyAlignment="1"/>
    <xf numFmtId="0" fontId="20" fillId="0" borderId="10" xfId="0" applyFont="1" applyBorder="1" applyAlignment="1"/>
    <xf numFmtId="0" fontId="34" fillId="0" borderId="67" xfId="0" applyFont="1" applyBorder="1" applyAlignment="1"/>
    <xf numFmtId="0" fontId="34" fillId="0" borderId="38" xfId="0" applyFont="1" applyBorder="1" applyAlignment="1"/>
    <xf numFmtId="0" fontId="30" fillId="0" borderId="0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0" xfId="0" applyFont="1" applyAlignment="1"/>
    <xf numFmtId="0" fontId="8" fillId="8" borderId="32" xfId="0" applyFont="1" applyFill="1" applyBorder="1" applyAlignment="1"/>
    <xf numFmtId="0" fontId="8" fillId="8" borderId="65" xfId="0" applyFont="1" applyFill="1" applyBorder="1" applyAlignment="1"/>
    <xf numFmtId="0" fontId="8" fillId="8" borderId="62" xfId="0" applyFont="1" applyFill="1" applyBorder="1" applyAlignment="1"/>
    <xf numFmtId="0" fontId="5" fillId="0" borderId="72" xfId="0" applyFont="1" applyBorder="1" applyAlignment="1"/>
    <xf numFmtId="0" fontId="5" fillId="0" borderId="63" xfId="0" applyFont="1" applyBorder="1" applyAlignment="1"/>
    <xf numFmtId="0" fontId="26" fillId="0" borderId="67" xfId="0" applyFont="1" applyBorder="1" applyAlignment="1"/>
    <xf numFmtId="0" fontId="26" fillId="0" borderId="38" xfId="0" applyFont="1" applyBorder="1" applyAlignment="1"/>
    <xf numFmtId="0" fontId="4" fillId="0" borderId="13" xfId="0" applyFont="1" applyFill="1" applyBorder="1" applyAlignment="1">
      <alignment horizontal="right" vertical="center" wrapText="1"/>
    </xf>
    <xf numFmtId="0" fontId="4" fillId="0" borderId="29" xfId="0" applyFont="1" applyFill="1" applyBorder="1" applyAlignment="1">
      <alignment horizontal="right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wrapText="1"/>
    </xf>
    <xf numFmtId="0" fontId="3" fillId="9" borderId="58" xfId="0" applyFont="1" applyFill="1" applyBorder="1" applyAlignment="1"/>
    <xf numFmtId="0" fontId="3" fillId="9" borderId="65" xfId="0" applyFont="1" applyFill="1" applyBorder="1" applyAlignment="1"/>
    <xf numFmtId="0" fontId="3" fillId="9" borderId="62" xfId="0" applyFont="1" applyFill="1" applyBorder="1" applyAlignment="1"/>
    <xf numFmtId="0" fontId="8" fillId="0" borderId="35" xfId="0" applyFont="1" applyBorder="1" applyAlignment="1"/>
    <xf numFmtId="0" fontId="8" fillId="0" borderId="35" xfId="0" applyFont="1" applyBorder="1" applyAlignment="1">
      <alignment wrapText="1"/>
    </xf>
    <xf numFmtId="0" fontId="8" fillId="0" borderId="56" xfId="0" applyFont="1" applyBorder="1" applyAlignment="1"/>
    <xf numFmtId="0" fontId="8" fillId="0" borderId="59" xfId="0" applyFont="1" applyBorder="1" applyAlignment="1"/>
    <xf numFmtId="0" fontId="8" fillId="10" borderId="32" xfId="0" applyFont="1" applyFill="1" applyBorder="1" applyAlignment="1"/>
    <xf numFmtId="0" fontId="8" fillId="10" borderId="65" xfId="0" applyFont="1" applyFill="1" applyBorder="1" applyAlignment="1"/>
    <xf numFmtId="0" fontId="8" fillId="10" borderId="62" xfId="0" applyFont="1" applyFill="1" applyBorder="1" applyAlignment="1"/>
    <xf numFmtId="0" fontId="6" fillId="0" borderId="14" xfId="0" applyFont="1" applyBorder="1" applyAlignment="1">
      <alignment wrapText="1"/>
    </xf>
    <xf numFmtId="0" fontId="6" fillId="0" borderId="46" xfId="0" applyFont="1" applyBorder="1" applyAlignment="1">
      <alignment wrapText="1"/>
    </xf>
    <xf numFmtId="0" fontId="6" fillId="0" borderId="35" xfId="0" applyFont="1" applyBorder="1" applyAlignment="1">
      <alignment wrapText="1"/>
    </xf>
    <xf numFmtId="0" fontId="8" fillId="0" borderId="67" xfId="0" applyFont="1" applyBorder="1" applyAlignment="1">
      <alignment horizontal="center" wrapText="1"/>
    </xf>
    <xf numFmtId="0" fontId="30" fillId="0" borderId="70" xfId="0" applyFont="1" applyBorder="1" applyAlignment="1">
      <alignment horizontal="center" wrapText="1"/>
    </xf>
    <xf numFmtId="0" fontId="6" fillId="0" borderId="56" xfId="0" applyFont="1" applyBorder="1" applyAlignment="1">
      <alignment wrapText="1"/>
    </xf>
    <xf numFmtId="0" fontId="6" fillId="0" borderId="71" xfId="0" applyFont="1" applyBorder="1" applyAlignment="1">
      <alignment wrapText="1"/>
    </xf>
    <xf numFmtId="0" fontId="6" fillId="0" borderId="59" xfId="0" applyFont="1" applyBorder="1" applyAlignment="1">
      <alignment wrapText="1"/>
    </xf>
    <xf numFmtId="0" fontId="4" fillId="0" borderId="8" xfId="0" applyFont="1" applyFill="1" applyBorder="1" applyAlignment="1">
      <alignment horizontal="right" vertical="center" wrapText="1"/>
    </xf>
    <xf numFmtId="0" fontId="8" fillId="11" borderId="32" xfId="0" applyFont="1" applyFill="1" applyBorder="1" applyAlignment="1"/>
    <xf numFmtId="0" fontId="25" fillId="0" borderId="14" xfId="0" applyFont="1" applyBorder="1" applyAlignment="1">
      <alignment wrapText="1"/>
    </xf>
    <xf numFmtId="0" fontId="0" fillId="0" borderId="35" xfId="0" applyBorder="1"/>
    <xf numFmtId="0" fontId="5" fillId="0" borderId="33" xfId="0" applyFont="1" applyBorder="1" applyAlignment="1">
      <alignment wrapText="1"/>
    </xf>
    <xf numFmtId="0" fontId="0" fillId="0" borderId="72" xfId="0" applyBorder="1" applyAlignment="1">
      <alignment wrapText="1"/>
    </xf>
    <xf numFmtId="0" fontId="0" fillId="0" borderId="63" xfId="0" applyBorder="1" applyAlignment="1">
      <alignment wrapText="1"/>
    </xf>
    <xf numFmtId="0" fontId="2" fillId="0" borderId="71" xfId="0" applyFont="1" applyBorder="1" applyAlignment="1">
      <alignment wrapText="1"/>
    </xf>
    <xf numFmtId="0" fontId="0" fillId="0" borderId="71" xfId="0" applyBorder="1" applyAlignment="1">
      <alignment wrapText="1"/>
    </xf>
    <xf numFmtId="0" fontId="8" fillId="12" borderId="32" xfId="0" applyFont="1" applyFill="1" applyBorder="1" applyAlignment="1"/>
    <xf numFmtId="0" fontId="13" fillId="0" borderId="1" xfId="0" applyFont="1" applyBorder="1" applyAlignment="1"/>
    <xf numFmtId="0" fontId="37" fillId="0" borderId="1" xfId="0" applyFont="1" applyBorder="1" applyAlignment="1"/>
    <xf numFmtId="0" fontId="8" fillId="0" borderId="1" xfId="0" applyFont="1" applyFill="1" applyBorder="1" applyAlignment="1">
      <alignment horizontal="center" wrapText="1"/>
    </xf>
    <xf numFmtId="0" fontId="8" fillId="0" borderId="15" xfId="0" applyFont="1" applyFill="1" applyBorder="1" applyAlignment="1">
      <alignment horizontal="center" wrapText="1"/>
    </xf>
    <xf numFmtId="0" fontId="12" fillId="0" borderId="13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38" fillId="0" borderId="68" xfId="0" applyFont="1" applyBorder="1" applyAlignment="1"/>
    <xf numFmtId="0" fontId="38" fillId="0" borderId="30" xfId="0" applyFont="1" applyBorder="1" applyAlignment="1"/>
    <xf numFmtId="0" fontId="8" fillId="13" borderId="29" xfId="0" applyFont="1" applyFill="1" applyBorder="1" applyAlignment="1"/>
    <xf numFmtId="0" fontId="8" fillId="13" borderId="3" xfId="0" applyFont="1" applyFill="1" applyBorder="1" applyAlignment="1"/>
    <xf numFmtId="0" fontId="20" fillId="0" borderId="1" xfId="0" applyFont="1" applyBorder="1" applyAlignment="1"/>
    <xf numFmtId="0" fontId="6" fillId="0" borderId="1" xfId="0" applyFont="1" applyBorder="1" applyAlignment="1"/>
    <xf numFmtId="0" fontId="0" fillId="0" borderId="1" xfId="0" applyBorder="1" applyAlignment="1"/>
    <xf numFmtId="0" fontId="8" fillId="0" borderId="1" xfId="0" applyFont="1" applyBorder="1" applyAlignment="1"/>
    <xf numFmtId="0" fontId="8" fillId="0" borderId="1" xfId="0" applyFont="1" applyFill="1" applyBorder="1" applyAlignment="1">
      <alignment horizontal="center"/>
    </xf>
    <xf numFmtId="0" fontId="8" fillId="14" borderId="32" xfId="0" applyFont="1" applyFill="1" applyBorder="1" applyAlignment="1"/>
    <xf numFmtId="0" fontId="8" fillId="14" borderId="65" xfId="0" applyFont="1" applyFill="1" applyBorder="1" applyAlignment="1"/>
    <xf numFmtId="0" fontId="8" fillId="14" borderId="62" xfId="0" applyFont="1" applyFill="1" applyBorder="1" applyAlignment="1"/>
    <xf numFmtId="0" fontId="8" fillId="0" borderId="38" xfId="0" applyFont="1" applyBorder="1" applyAlignment="1">
      <alignment horizontal="center" wrapText="1"/>
    </xf>
    <xf numFmtId="0" fontId="5" fillId="0" borderId="34" xfId="0" applyFont="1" applyBorder="1" applyAlignment="1"/>
    <xf numFmtId="0" fontId="12" fillId="0" borderId="4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0" fillId="0" borderId="74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0" fillId="0" borderId="49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0" borderId="75" xfId="0" applyFont="1" applyBorder="1" applyAlignment="1">
      <alignment horizontal="center" vertical="center"/>
    </xf>
    <xf numFmtId="0" fontId="17" fillId="17" borderId="32" xfId="0" applyFont="1" applyFill="1" applyBorder="1" applyAlignment="1"/>
    <xf numFmtId="0" fontId="17" fillId="17" borderId="65" xfId="0" applyFont="1" applyFill="1" applyBorder="1" applyAlignment="1"/>
    <xf numFmtId="0" fontId="17" fillId="17" borderId="62" xfId="0" applyFont="1" applyFill="1" applyBorder="1" applyAlignment="1"/>
    <xf numFmtId="0" fontId="12" fillId="16" borderId="40" xfId="0" applyFont="1" applyFill="1" applyBorder="1" applyAlignment="1">
      <alignment horizontal="center" wrapText="1"/>
    </xf>
    <xf numFmtId="0" fontId="12" fillId="16" borderId="53" xfId="0" applyFont="1" applyFill="1" applyBorder="1" applyAlignment="1">
      <alignment horizontal="center" wrapText="1"/>
    </xf>
  </cellXfs>
  <cellStyles count="2">
    <cellStyle name="Normálna" xfId="0" builtinId="0"/>
    <cellStyle name="normálne_Hárok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workbookViewId="0">
      <selection activeCell="E3" sqref="E3:L3"/>
    </sheetView>
  </sheetViews>
  <sheetFormatPr defaultRowHeight="12.75" x14ac:dyDescent="0.2"/>
  <cols>
    <col min="1" max="1" width="3.7109375" customWidth="1"/>
    <col min="2" max="2" width="5.28515625" customWidth="1"/>
    <col min="3" max="3" width="3" customWidth="1"/>
    <col min="4" max="4" width="35.7109375" customWidth="1"/>
    <col min="5" max="7" width="6.7109375" style="300" customWidth="1"/>
    <col min="8" max="8" width="3.7109375" style="300" customWidth="1"/>
    <col min="9" max="9" width="3.85546875" style="300" customWidth="1"/>
    <col min="10" max="10" width="6.7109375" style="300" customWidth="1"/>
    <col min="11" max="11" width="4.140625" style="300" customWidth="1"/>
    <col min="12" max="12" width="7.42578125" customWidth="1"/>
  </cols>
  <sheetData>
    <row r="1" spans="1:12" ht="20.25" customHeight="1" x14ac:dyDescent="0.3">
      <c r="A1" s="562" t="s">
        <v>307</v>
      </c>
      <c r="B1" s="562"/>
      <c r="C1" s="562"/>
      <c r="D1" s="562"/>
      <c r="E1" s="563"/>
      <c r="F1" s="563"/>
      <c r="G1" s="563"/>
    </row>
    <row r="2" spans="1:12" ht="13.5" thickBot="1" x14ac:dyDescent="0.25">
      <c r="A2" s="576"/>
      <c r="B2" s="577"/>
      <c r="C2" s="577"/>
      <c r="D2" s="578"/>
    </row>
    <row r="3" spans="1:12" ht="12.75" customHeight="1" x14ac:dyDescent="0.2">
      <c r="A3" s="566" t="s">
        <v>538</v>
      </c>
      <c r="B3" s="567"/>
      <c r="C3" s="567"/>
      <c r="D3" s="567"/>
      <c r="E3" s="564" t="s">
        <v>600</v>
      </c>
      <c r="F3" s="565"/>
      <c r="G3" s="565"/>
      <c r="H3" s="565"/>
      <c r="I3" s="565"/>
      <c r="J3" s="565"/>
      <c r="K3" s="565"/>
      <c r="L3" s="565"/>
    </row>
    <row r="4" spans="1:12" x14ac:dyDescent="0.2">
      <c r="A4" s="568"/>
      <c r="B4" s="569"/>
      <c r="C4" s="569"/>
      <c r="D4" s="570"/>
      <c r="E4" s="239">
        <v>610</v>
      </c>
      <c r="F4" s="240">
        <v>620</v>
      </c>
      <c r="G4" s="233">
        <v>630</v>
      </c>
      <c r="H4" s="240">
        <v>640</v>
      </c>
      <c r="I4" s="233">
        <v>650</v>
      </c>
      <c r="J4" s="240">
        <v>700</v>
      </c>
      <c r="K4" s="451">
        <v>800</v>
      </c>
      <c r="L4" s="425" t="s">
        <v>95</v>
      </c>
    </row>
    <row r="5" spans="1:12" ht="13.5" thickBot="1" x14ac:dyDescent="0.25">
      <c r="A5" s="571"/>
      <c r="B5" s="572"/>
      <c r="C5" s="572"/>
      <c r="D5" s="573"/>
      <c r="E5" s="279"/>
      <c r="F5" s="280"/>
      <c r="G5" s="281"/>
      <c r="H5" s="280"/>
      <c r="I5" s="281"/>
      <c r="J5" s="280"/>
      <c r="K5" s="452"/>
      <c r="L5" s="400"/>
    </row>
    <row r="6" spans="1:12" ht="13.5" thickBot="1" x14ac:dyDescent="0.25">
      <c r="A6" s="583" t="s">
        <v>82</v>
      </c>
      <c r="B6" s="584"/>
      <c r="C6" s="584"/>
      <c r="D6" s="585"/>
      <c r="E6" s="291">
        <f>E7+E24+E32+E37+E40+E44</f>
        <v>128855</v>
      </c>
      <c r="F6" s="291">
        <f>F7+F24+F32+F37+F40+F44</f>
        <v>45986</v>
      </c>
      <c r="G6" s="291">
        <f>G7+G24+G32+G37+G40+G44</f>
        <v>44016</v>
      </c>
      <c r="H6" s="291">
        <f>H7+H15+H24+H32+H37+H40+H44</f>
        <v>0</v>
      </c>
      <c r="I6" s="291">
        <f>I7+I15+I24+I32+I37+I40+I44</f>
        <v>0</v>
      </c>
      <c r="J6" s="291">
        <f>J7+J15+J24+J32+J37+J40+J44</f>
        <v>16000</v>
      </c>
      <c r="K6" s="243">
        <f>K7+K24+K32+K37+K40+K44</f>
        <v>0</v>
      </c>
      <c r="L6" s="431">
        <f>L7+L24+L32+L37+L40+L44</f>
        <v>234857</v>
      </c>
    </row>
    <row r="7" spans="1:12" ht="12" customHeight="1" x14ac:dyDescent="0.2">
      <c r="A7" s="75" t="s">
        <v>83</v>
      </c>
      <c r="B7" s="76" t="s">
        <v>539</v>
      </c>
      <c r="C7" s="76"/>
      <c r="D7" s="77"/>
      <c r="E7" s="364">
        <f>E8+E15+E21</f>
        <v>121415</v>
      </c>
      <c r="F7" s="235">
        <f t="shared" ref="F7:L7" si="0">F8+F15+F21</f>
        <v>43787</v>
      </c>
      <c r="G7" s="235">
        <f t="shared" si="0"/>
        <v>25519</v>
      </c>
      <c r="H7" s="235">
        <f t="shared" si="0"/>
        <v>0</v>
      </c>
      <c r="I7" s="235">
        <f t="shared" si="0"/>
        <v>0</v>
      </c>
      <c r="J7" s="235">
        <f t="shared" si="0"/>
        <v>0</v>
      </c>
      <c r="K7" s="430">
        <f t="shared" si="0"/>
        <v>0</v>
      </c>
      <c r="L7" s="410">
        <f t="shared" si="0"/>
        <v>190721</v>
      </c>
    </row>
    <row r="8" spans="1:12" ht="12" customHeight="1" x14ac:dyDescent="0.2">
      <c r="A8" s="30"/>
      <c r="B8" s="6" t="s">
        <v>133</v>
      </c>
      <c r="C8" s="581" t="s">
        <v>540</v>
      </c>
      <c r="D8" s="582"/>
      <c r="E8" s="220">
        <f>SUM(E9:E14)</f>
        <v>86640</v>
      </c>
      <c r="F8" s="220">
        <f t="shared" ref="F8:K8" si="1">SUM(F9:F14)</f>
        <v>30280</v>
      </c>
      <c r="G8" s="220">
        <f t="shared" si="1"/>
        <v>16766</v>
      </c>
      <c r="H8" s="220">
        <f t="shared" si="1"/>
        <v>0</v>
      </c>
      <c r="I8" s="220">
        <f t="shared" si="1"/>
        <v>0</v>
      </c>
      <c r="J8" s="220">
        <f t="shared" si="1"/>
        <v>0</v>
      </c>
      <c r="K8" s="220">
        <f t="shared" si="1"/>
        <v>0</v>
      </c>
      <c r="L8" s="406">
        <f>SUM(L9:L14)</f>
        <v>133686</v>
      </c>
    </row>
    <row r="9" spans="1:12" ht="0.75" customHeight="1" x14ac:dyDescent="0.2">
      <c r="A9" s="58"/>
      <c r="B9" s="8"/>
      <c r="C9" s="8" t="s">
        <v>81</v>
      </c>
      <c r="D9" s="59" t="s">
        <v>432</v>
      </c>
      <c r="E9" s="245"/>
      <c r="F9" s="237"/>
      <c r="G9" s="237">
        <v>10000</v>
      </c>
      <c r="H9" s="237"/>
      <c r="I9" s="307"/>
      <c r="J9" s="237"/>
      <c r="K9" s="307"/>
      <c r="L9" s="407">
        <f t="shared" ref="L9:L14" si="2">SUM(E9:J9)</f>
        <v>10000</v>
      </c>
    </row>
    <row r="10" spans="1:12" ht="12" hidden="1" customHeight="1" x14ac:dyDescent="0.2">
      <c r="A10" s="58"/>
      <c r="B10" s="8"/>
      <c r="C10" s="8" t="s">
        <v>87</v>
      </c>
      <c r="D10" s="59" t="s">
        <v>433</v>
      </c>
      <c r="E10" s="245"/>
      <c r="F10" s="237"/>
      <c r="G10" s="237">
        <v>1500</v>
      </c>
      <c r="H10" s="237"/>
      <c r="I10" s="307"/>
      <c r="J10" s="237"/>
      <c r="K10" s="307"/>
      <c r="L10" s="407">
        <f t="shared" si="2"/>
        <v>1500</v>
      </c>
    </row>
    <row r="11" spans="1:12" ht="12" hidden="1" customHeight="1" x14ac:dyDescent="0.2">
      <c r="A11" s="58"/>
      <c r="B11" s="8"/>
      <c r="C11" s="8" t="s">
        <v>98</v>
      </c>
      <c r="D11" s="59" t="s">
        <v>434</v>
      </c>
      <c r="E11" s="245"/>
      <c r="F11" s="237"/>
      <c r="G11" s="237">
        <v>3000</v>
      </c>
      <c r="H11" s="237"/>
      <c r="I11" s="307"/>
      <c r="J11" s="237"/>
      <c r="K11" s="307"/>
      <c r="L11" s="407">
        <f t="shared" si="2"/>
        <v>3000</v>
      </c>
    </row>
    <row r="12" spans="1:12" ht="12" hidden="1" customHeight="1" x14ac:dyDescent="0.2">
      <c r="A12" s="58"/>
      <c r="B12" s="8"/>
      <c r="C12" s="8" t="s">
        <v>99</v>
      </c>
      <c r="D12" s="59" t="s">
        <v>599</v>
      </c>
      <c r="E12" s="245">
        <v>86640</v>
      </c>
      <c r="F12" s="237"/>
      <c r="G12" s="237"/>
      <c r="H12" s="237"/>
      <c r="I12" s="307"/>
      <c r="J12" s="237"/>
      <c r="K12" s="307"/>
      <c r="L12" s="407">
        <f t="shared" si="2"/>
        <v>86640</v>
      </c>
    </row>
    <row r="13" spans="1:12" ht="12" hidden="1" customHeight="1" x14ac:dyDescent="0.2">
      <c r="A13" s="58"/>
      <c r="B13" s="8"/>
      <c r="C13" s="8" t="s">
        <v>100</v>
      </c>
      <c r="D13" s="59" t="s">
        <v>435</v>
      </c>
      <c r="E13" s="245"/>
      <c r="F13" s="237">
        <v>30280</v>
      </c>
      <c r="G13" s="237"/>
      <c r="H13" s="237"/>
      <c r="I13" s="307"/>
      <c r="J13" s="237"/>
      <c r="K13" s="307"/>
      <c r="L13" s="407">
        <f t="shared" si="2"/>
        <v>30280</v>
      </c>
    </row>
    <row r="14" spans="1:12" ht="12" hidden="1" customHeight="1" x14ac:dyDescent="0.2">
      <c r="A14" s="58"/>
      <c r="B14" s="8"/>
      <c r="C14" s="8" t="s">
        <v>105</v>
      </c>
      <c r="D14" s="59" t="s">
        <v>535</v>
      </c>
      <c r="E14" s="245"/>
      <c r="F14" s="237"/>
      <c r="G14" s="237">
        <v>2266</v>
      </c>
      <c r="H14" s="237"/>
      <c r="I14" s="307"/>
      <c r="J14" s="237"/>
      <c r="K14" s="307"/>
      <c r="L14" s="407">
        <f t="shared" si="2"/>
        <v>2266</v>
      </c>
    </row>
    <row r="15" spans="1:12" ht="12" customHeight="1" x14ac:dyDescent="0.2">
      <c r="A15" s="30"/>
      <c r="B15" s="6" t="s">
        <v>134</v>
      </c>
      <c r="C15" s="574" t="s">
        <v>135</v>
      </c>
      <c r="D15" s="575"/>
      <c r="E15" s="248">
        <f>SUM(E16:E19)</f>
        <v>32275</v>
      </c>
      <c r="F15" s="220">
        <f>SUM(F16:F19)</f>
        <v>12707</v>
      </c>
      <c r="G15" s="220">
        <f>SUM(G16:G20)</f>
        <v>5753</v>
      </c>
      <c r="H15" s="220">
        <f>SUM(H16:H19)</f>
        <v>0</v>
      </c>
      <c r="I15" s="221">
        <f>SUM(I16:I19)</f>
        <v>0</v>
      </c>
      <c r="J15" s="220">
        <f>SUM(J16:J19)</f>
        <v>0</v>
      </c>
      <c r="K15" s="221">
        <f>SUM(K16:K19)</f>
        <v>0</v>
      </c>
      <c r="L15" s="406">
        <f>SUM(L16:L20)</f>
        <v>50735</v>
      </c>
    </row>
    <row r="16" spans="1:12" ht="0.75" customHeight="1" x14ac:dyDescent="0.2">
      <c r="A16" s="30"/>
      <c r="B16" s="6"/>
      <c r="C16" s="8" t="s">
        <v>81</v>
      </c>
      <c r="D16" s="59" t="s">
        <v>437</v>
      </c>
      <c r="E16" s="245">
        <v>32275</v>
      </c>
      <c r="F16" s="237"/>
      <c r="G16" s="237">
        <v>4080</v>
      </c>
      <c r="H16" s="301"/>
      <c r="I16" s="308"/>
      <c r="J16" s="301"/>
      <c r="K16" s="308"/>
      <c r="L16" s="407">
        <f>SUM(E16:J16)</f>
        <v>36355</v>
      </c>
    </row>
    <row r="17" spans="1:12" ht="12" hidden="1" customHeight="1" x14ac:dyDescent="0.2">
      <c r="A17" s="30"/>
      <c r="B17" s="6"/>
      <c r="C17" s="8" t="s">
        <v>87</v>
      </c>
      <c r="D17" s="59" t="s">
        <v>435</v>
      </c>
      <c r="E17" s="245"/>
      <c r="F17" s="237">
        <v>12707</v>
      </c>
      <c r="G17" s="237"/>
      <c r="H17" s="301"/>
      <c r="I17" s="308"/>
      <c r="J17" s="301"/>
      <c r="K17" s="308"/>
      <c r="L17" s="407">
        <f>SUM(E17:J17)</f>
        <v>12707</v>
      </c>
    </row>
    <row r="18" spans="1:12" ht="12" hidden="1" customHeight="1" x14ac:dyDescent="0.2">
      <c r="A18" s="30"/>
      <c r="B18" s="6"/>
      <c r="C18" s="8" t="s">
        <v>98</v>
      </c>
      <c r="D18" s="59" t="s">
        <v>436</v>
      </c>
      <c r="E18" s="245"/>
      <c r="F18" s="237"/>
      <c r="G18" s="237">
        <v>650</v>
      </c>
      <c r="H18" s="301"/>
      <c r="I18" s="308"/>
      <c r="J18" s="301"/>
      <c r="K18" s="308"/>
      <c r="L18" s="407">
        <f>SUM(E18:J18)</f>
        <v>650</v>
      </c>
    </row>
    <row r="19" spans="1:12" ht="12" hidden="1" customHeight="1" x14ac:dyDescent="0.2">
      <c r="A19" s="30"/>
      <c r="B19" s="6"/>
      <c r="C19" s="8" t="s">
        <v>99</v>
      </c>
      <c r="D19" s="59" t="s">
        <v>438</v>
      </c>
      <c r="E19" s="245"/>
      <c r="F19" s="237"/>
      <c r="G19" s="237">
        <v>323</v>
      </c>
      <c r="H19" s="301"/>
      <c r="I19" s="308"/>
      <c r="J19" s="301"/>
      <c r="K19" s="308"/>
      <c r="L19" s="407">
        <f>SUM(E19:J19)</f>
        <v>323</v>
      </c>
    </row>
    <row r="20" spans="1:12" ht="12" hidden="1" customHeight="1" x14ac:dyDescent="0.2">
      <c r="A20" s="58"/>
      <c r="B20" s="8"/>
      <c r="C20" s="8" t="s">
        <v>100</v>
      </c>
      <c r="D20" s="59" t="s">
        <v>434</v>
      </c>
      <c r="E20" s="245"/>
      <c r="F20" s="237"/>
      <c r="G20" s="237">
        <v>700</v>
      </c>
      <c r="H20" s="237"/>
      <c r="I20" s="307"/>
      <c r="J20" s="237"/>
      <c r="K20" s="307"/>
      <c r="L20" s="407">
        <f>SUM(E20:J20)</f>
        <v>700</v>
      </c>
    </row>
    <row r="21" spans="1:12" ht="12" customHeight="1" x14ac:dyDescent="0.2">
      <c r="A21" s="30"/>
      <c r="B21" s="6" t="s">
        <v>136</v>
      </c>
      <c r="C21" s="574" t="s">
        <v>541</v>
      </c>
      <c r="D21" s="575"/>
      <c r="E21" s="248">
        <f>SUM(E22:E23)</f>
        <v>2500</v>
      </c>
      <c r="F21" s="248">
        <f t="shared" ref="F21:K21" si="3">SUM(F22:F23)</f>
        <v>800</v>
      </c>
      <c r="G21" s="248">
        <f t="shared" si="3"/>
        <v>3000</v>
      </c>
      <c r="H21" s="248">
        <f t="shared" si="3"/>
        <v>0</v>
      </c>
      <c r="I21" s="248">
        <f t="shared" si="3"/>
        <v>0</v>
      </c>
      <c r="J21" s="248">
        <f t="shared" si="3"/>
        <v>0</v>
      </c>
      <c r="K21" s="248">
        <f t="shared" si="3"/>
        <v>0</v>
      </c>
      <c r="L21" s="406">
        <f>SUM(L22:L23)</f>
        <v>6300</v>
      </c>
    </row>
    <row r="22" spans="1:12" ht="0.75" customHeight="1" x14ac:dyDescent="0.2">
      <c r="A22" s="58"/>
      <c r="B22" s="8"/>
      <c r="C22" s="8" t="s">
        <v>81</v>
      </c>
      <c r="D22" s="59" t="s">
        <v>568</v>
      </c>
      <c r="E22" s="302"/>
      <c r="F22" s="173"/>
      <c r="G22" s="173">
        <v>3000</v>
      </c>
      <c r="H22" s="173"/>
      <c r="I22" s="213"/>
      <c r="J22" s="173"/>
      <c r="K22" s="213"/>
      <c r="L22" s="400">
        <f>SUM(E22:J22)</f>
        <v>3000</v>
      </c>
    </row>
    <row r="23" spans="1:12" ht="15" hidden="1" customHeight="1" x14ac:dyDescent="0.2">
      <c r="A23" s="58"/>
      <c r="B23" s="8"/>
      <c r="C23" s="8" t="s">
        <v>87</v>
      </c>
      <c r="D23" s="93" t="s">
        <v>439</v>
      </c>
      <c r="E23" s="541">
        <v>2500</v>
      </c>
      <c r="F23" s="173">
        <v>800</v>
      </c>
      <c r="G23" s="173"/>
      <c r="H23" s="173"/>
      <c r="I23" s="213"/>
      <c r="J23" s="173"/>
      <c r="K23" s="213"/>
      <c r="L23" s="400">
        <f>SUM(E23:J23)</f>
        <v>3300</v>
      </c>
    </row>
    <row r="24" spans="1:12" ht="12" customHeight="1" x14ac:dyDescent="0.2">
      <c r="A24" s="56" t="s">
        <v>84</v>
      </c>
      <c r="B24" s="579" t="s">
        <v>118</v>
      </c>
      <c r="C24" s="580"/>
      <c r="D24" s="575"/>
      <c r="E24" s="171">
        <f>E25+E27+E29</f>
        <v>0</v>
      </c>
      <c r="F24" s="171">
        <f t="shared" ref="F24:K24" si="4">F25+F27+F29</f>
        <v>0</v>
      </c>
      <c r="G24" s="171">
        <f t="shared" si="4"/>
        <v>10000</v>
      </c>
      <c r="H24" s="171">
        <f t="shared" si="4"/>
        <v>0</v>
      </c>
      <c r="I24" s="171">
        <f t="shared" si="4"/>
        <v>0</v>
      </c>
      <c r="J24" s="171">
        <f t="shared" si="4"/>
        <v>16000</v>
      </c>
      <c r="K24" s="214">
        <f t="shared" si="4"/>
        <v>0</v>
      </c>
      <c r="L24" s="408">
        <f>SUM(L27+L29+L25)</f>
        <v>26000</v>
      </c>
    </row>
    <row r="25" spans="1:12" ht="12" customHeight="1" x14ac:dyDescent="0.2">
      <c r="A25" s="30"/>
      <c r="B25" s="6" t="s">
        <v>85</v>
      </c>
      <c r="C25" s="574" t="s">
        <v>86</v>
      </c>
      <c r="D25" s="575"/>
      <c r="E25" s="248">
        <v>0</v>
      </c>
      <c r="F25" s="220">
        <v>0</v>
      </c>
      <c r="G25" s="220">
        <v>0</v>
      </c>
      <c r="H25" s="220">
        <v>0</v>
      </c>
      <c r="I25" s="221">
        <v>0</v>
      </c>
      <c r="J25" s="220">
        <v>3000</v>
      </c>
      <c r="K25" s="221">
        <v>0</v>
      </c>
      <c r="L25" s="409">
        <f>SUM(E25:K25)</f>
        <v>3000</v>
      </c>
    </row>
    <row r="26" spans="1:12" ht="0.75" customHeight="1" x14ac:dyDescent="0.2">
      <c r="A26" s="30"/>
      <c r="B26" s="6"/>
      <c r="C26" s="379" t="s">
        <v>81</v>
      </c>
      <c r="D26" s="380" t="s">
        <v>440</v>
      </c>
      <c r="E26" s="248"/>
      <c r="F26" s="220"/>
      <c r="G26" s="220"/>
      <c r="H26" s="220"/>
      <c r="I26" s="221"/>
      <c r="J26" s="220">
        <v>3000</v>
      </c>
      <c r="K26" s="221"/>
      <c r="L26" s="400">
        <f>SUM(E26:J26)</f>
        <v>3000</v>
      </c>
    </row>
    <row r="27" spans="1:12" ht="12" customHeight="1" x14ac:dyDescent="0.2">
      <c r="A27" s="30"/>
      <c r="B27" s="6" t="s">
        <v>88</v>
      </c>
      <c r="C27" s="574" t="s">
        <v>89</v>
      </c>
      <c r="D27" s="575"/>
      <c r="E27" s="248">
        <v>0</v>
      </c>
      <c r="F27" s="220">
        <v>0</v>
      </c>
      <c r="G27" s="220">
        <v>0</v>
      </c>
      <c r="H27" s="220">
        <v>0</v>
      </c>
      <c r="I27" s="221">
        <v>0</v>
      </c>
      <c r="J27" s="220">
        <f>SUM(J28)</f>
        <v>3000</v>
      </c>
      <c r="K27" s="221">
        <v>0</v>
      </c>
      <c r="L27" s="406">
        <f>SUM(L28:L28)</f>
        <v>3000</v>
      </c>
    </row>
    <row r="28" spans="1:12" ht="0.75" customHeight="1" x14ac:dyDescent="0.2">
      <c r="A28" s="58"/>
      <c r="B28" s="8"/>
      <c r="C28" s="8" t="s">
        <v>81</v>
      </c>
      <c r="D28" s="93" t="s">
        <v>441</v>
      </c>
      <c r="E28" s="172"/>
      <c r="F28" s="173"/>
      <c r="G28" s="173"/>
      <c r="H28" s="173"/>
      <c r="I28" s="213"/>
      <c r="J28" s="173">
        <v>3000</v>
      </c>
      <c r="K28" s="213"/>
      <c r="L28" s="400">
        <f>SUM(E28:J28)</f>
        <v>3000</v>
      </c>
    </row>
    <row r="29" spans="1:12" ht="11.25" customHeight="1" x14ac:dyDescent="0.2">
      <c r="A29" s="30"/>
      <c r="B29" s="6" t="s">
        <v>90</v>
      </c>
      <c r="C29" s="574" t="s">
        <v>92</v>
      </c>
      <c r="D29" s="575"/>
      <c r="E29" s="248">
        <v>0</v>
      </c>
      <c r="F29" s="220">
        <v>0</v>
      </c>
      <c r="G29" s="220">
        <f>SUM(G30)</f>
        <v>10000</v>
      </c>
      <c r="H29" s="220">
        <v>0</v>
      </c>
      <c r="I29" s="221">
        <v>0</v>
      </c>
      <c r="J29" s="220">
        <f>SUM(J30:J31)</f>
        <v>10000</v>
      </c>
      <c r="K29" s="221">
        <v>0</v>
      </c>
      <c r="L29" s="406">
        <f>SUM(L30:L31)</f>
        <v>20000</v>
      </c>
    </row>
    <row r="30" spans="1:12" ht="12" hidden="1" customHeight="1" x14ac:dyDescent="0.2">
      <c r="A30" s="58"/>
      <c r="B30" s="8"/>
      <c r="C30" s="8" t="s">
        <v>81</v>
      </c>
      <c r="D30" s="59" t="s">
        <v>442</v>
      </c>
      <c r="E30" s="172"/>
      <c r="F30" s="173"/>
      <c r="G30" s="542">
        <v>10000</v>
      </c>
      <c r="H30" s="303"/>
      <c r="I30" s="213"/>
      <c r="J30" s="173"/>
      <c r="K30" s="213"/>
      <c r="L30" s="400">
        <f>SUM(E30:K30)</f>
        <v>10000</v>
      </c>
    </row>
    <row r="31" spans="1:12" ht="24" hidden="1" customHeight="1" x14ac:dyDescent="0.2">
      <c r="A31" s="58"/>
      <c r="B31" s="8"/>
      <c r="C31" s="8" t="s">
        <v>87</v>
      </c>
      <c r="D31" s="93" t="s">
        <v>417</v>
      </c>
      <c r="E31" s="172"/>
      <c r="F31" s="173"/>
      <c r="G31" s="173"/>
      <c r="H31" s="303"/>
      <c r="I31" s="309"/>
      <c r="J31" s="173">
        <v>10000</v>
      </c>
      <c r="K31" s="313"/>
      <c r="L31" s="400">
        <f>SUM(E31:K31)</f>
        <v>10000</v>
      </c>
    </row>
    <row r="32" spans="1:12" ht="12" customHeight="1" x14ac:dyDescent="0.2">
      <c r="A32" s="56" t="s">
        <v>91</v>
      </c>
      <c r="B32" s="579" t="s">
        <v>139</v>
      </c>
      <c r="C32" s="580"/>
      <c r="D32" s="575"/>
      <c r="E32" s="162">
        <f>SUM(E33)</f>
        <v>7440</v>
      </c>
      <c r="F32" s="162">
        <f t="shared" ref="F32:K32" si="5">SUM(F33)</f>
        <v>2199</v>
      </c>
      <c r="G32" s="162">
        <f t="shared" si="5"/>
        <v>74</v>
      </c>
      <c r="H32" s="162">
        <f t="shared" si="5"/>
        <v>0</v>
      </c>
      <c r="I32" s="162">
        <f t="shared" si="5"/>
        <v>0</v>
      </c>
      <c r="J32" s="162">
        <f t="shared" si="5"/>
        <v>0</v>
      </c>
      <c r="K32" s="162">
        <f t="shared" si="5"/>
        <v>0</v>
      </c>
      <c r="L32" s="408">
        <f>SUM(E32:K32)</f>
        <v>9713</v>
      </c>
    </row>
    <row r="33" spans="1:12" ht="12" customHeight="1" x14ac:dyDescent="0.2">
      <c r="A33" s="30"/>
      <c r="B33" s="6" t="s">
        <v>40</v>
      </c>
      <c r="C33" s="6" t="s">
        <v>117</v>
      </c>
      <c r="D33" s="35"/>
      <c r="E33" s="248">
        <f>SUM(E34:E36)</f>
        <v>7440</v>
      </c>
      <c r="F33" s="248">
        <f>SUM(F34:F36)</f>
        <v>2199</v>
      </c>
      <c r="G33" s="248">
        <f>SUM(G34:G36)</f>
        <v>74</v>
      </c>
      <c r="H33" s="220">
        <v>0</v>
      </c>
      <c r="I33" s="305">
        <v>0</v>
      </c>
      <c r="J33" s="220">
        <v>0</v>
      </c>
      <c r="K33" s="221">
        <v>0</v>
      </c>
      <c r="L33" s="406">
        <f>SUM(L34:L36)</f>
        <v>9713</v>
      </c>
    </row>
    <row r="34" spans="1:12" ht="0.75" customHeight="1" x14ac:dyDescent="0.2">
      <c r="A34" s="58"/>
      <c r="B34" s="8"/>
      <c r="C34" s="8" t="s">
        <v>81</v>
      </c>
      <c r="D34" s="93" t="s">
        <v>542</v>
      </c>
      <c r="E34" s="245">
        <v>7440</v>
      </c>
      <c r="F34" s="237"/>
      <c r="G34" s="237"/>
      <c r="H34" s="440"/>
      <c r="I34" s="307"/>
      <c r="J34" s="237"/>
      <c r="K34" s="307"/>
      <c r="L34" s="400">
        <f t="shared" ref="L34:L43" si="6">SUM(E34:J34)</f>
        <v>7440</v>
      </c>
    </row>
    <row r="35" spans="1:12" ht="12" hidden="1" customHeight="1" x14ac:dyDescent="0.2">
      <c r="A35" s="58"/>
      <c r="B35" s="8"/>
      <c r="C35" s="8" t="s">
        <v>87</v>
      </c>
      <c r="D35" s="59" t="s">
        <v>435</v>
      </c>
      <c r="E35" s="245"/>
      <c r="F35" s="237">
        <v>2199</v>
      </c>
      <c r="G35" s="237"/>
      <c r="H35" s="440"/>
      <c r="I35" s="307"/>
      <c r="J35" s="237"/>
      <c r="K35" s="307"/>
      <c r="L35" s="400">
        <f t="shared" si="6"/>
        <v>2199</v>
      </c>
    </row>
    <row r="36" spans="1:12" ht="12" hidden="1" customHeight="1" x14ac:dyDescent="0.2">
      <c r="A36" s="58"/>
      <c r="B36" s="8"/>
      <c r="C36" s="8" t="s">
        <v>98</v>
      </c>
      <c r="D36" s="59" t="s">
        <v>438</v>
      </c>
      <c r="E36" s="245"/>
      <c r="F36" s="237"/>
      <c r="G36" s="237">
        <v>74</v>
      </c>
      <c r="H36" s="440"/>
      <c r="I36" s="307"/>
      <c r="J36" s="237"/>
      <c r="K36" s="307"/>
      <c r="L36" s="400">
        <f t="shared" si="6"/>
        <v>74</v>
      </c>
    </row>
    <row r="37" spans="1:12" ht="12" customHeight="1" x14ac:dyDescent="0.2">
      <c r="A37" s="56" t="s">
        <v>93</v>
      </c>
      <c r="B37" s="4" t="s">
        <v>119</v>
      </c>
      <c r="C37" s="4"/>
      <c r="D37" s="57"/>
      <c r="E37" s="162">
        <v>0</v>
      </c>
      <c r="F37" s="171">
        <v>0</v>
      </c>
      <c r="G37" s="171">
        <f>SUM(G38)</f>
        <v>2000</v>
      </c>
      <c r="H37" s="171">
        <v>0</v>
      </c>
      <c r="I37" s="214">
        <v>0</v>
      </c>
      <c r="J37" s="171">
        <v>0</v>
      </c>
      <c r="K37" s="214">
        <v>0</v>
      </c>
      <c r="L37" s="408">
        <f t="shared" si="6"/>
        <v>2000</v>
      </c>
    </row>
    <row r="38" spans="1:12" ht="12" customHeight="1" x14ac:dyDescent="0.2">
      <c r="A38" s="30"/>
      <c r="B38" s="6" t="s">
        <v>94</v>
      </c>
      <c r="C38" s="6" t="s">
        <v>543</v>
      </c>
      <c r="D38" s="35"/>
      <c r="E38" s="248">
        <v>0</v>
      </c>
      <c r="F38" s="220">
        <v>0</v>
      </c>
      <c r="G38" s="220">
        <f>SUM(G39)</f>
        <v>2000</v>
      </c>
      <c r="H38" s="220">
        <v>0</v>
      </c>
      <c r="I38" s="221">
        <v>0</v>
      </c>
      <c r="J38" s="220">
        <v>0</v>
      </c>
      <c r="K38" s="221">
        <v>0</v>
      </c>
      <c r="L38" s="409">
        <f t="shared" si="6"/>
        <v>2000</v>
      </c>
    </row>
    <row r="39" spans="1:12" ht="0.75" customHeight="1" x14ac:dyDescent="0.2">
      <c r="A39" s="58"/>
      <c r="B39" s="8"/>
      <c r="C39" s="8" t="s">
        <v>81</v>
      </c>
      <c r="D39" s="93" t="s">
        <v>544</v>
      </c>
      <c r="E39" s="172"/>
      <c r="F39" s="173"/>
      <c r="G39" s="173">
        <v>2000</v>
      </c>
      <c r="H39" s="173"/>
      <c r="I39" s="213"/>
      <c r="J39" s="173"/>
      <c r="K39" s="213"/>
      <c r="L39" s="400">
        <f t="shared" si="6"/>
        <v>2000</v>
      </c>
    </row>
    <row r="40" spans="1:12" s="102" customFormat="1" ht="12" customHeight="1" x14ac:dyDescent="0.2">
      <c r="A40" s="56" t="s">
        <v>308</v>
      </c>
      <c r="B40" s="4" t="s">
        <v>120</v>
      </c>
      <c r="C40" s="4"/>
      <c r="D40" s="57"/>
      <c r="E40" s="175">
        <v>0</v>
      </c>
      <c r="F40" s="176">
        <v>0</v>
      </c>
      <c r="G40" s="176">
        <f t="shared" ref="G40:L40" si="7">SUM(G41:G43)</f>
        <v>6423</v>
      </c>
      <c r="H40" s="176">
        <f t="shared" si="7"/>
        <v>0</v>
      </c>
      <c r="I40" s="176">
        <f t="shared" si="7"/>
        <v>0</v>
      </c>
      <c r="J40" s="176">
        <f t="shared" si="7"/>
        <v>0</v>
      </c>
      <c r="K40" s="176">
        <f t="shared" si="7"/>
        <v>0</v>
      </c>
      <c r="L40" s="406">
        <f t="shared" si="7"/>
        <v>6423</v>
      </c>
    </row>
    <row r="41" spans="1:12" ht="0.75" customHeight="1" x14ac:dyDescent="0.2">
      <c r="A41" s="58"/>
      <c r="B41" s="8"/>
      <c r="C41" s="8" t="s">
        <v>81</v>
      </c>
      <c r="D41" s="59" t="s">
        <v>443</v>
      </c>
      <c r="E41" s="172"/>
      <c r="F41" s="173"/>
      <c r="G41" s="173">
        <v>886</v>
      </c>
      <c r="H41" s="237"/>
      <c r="I41" s="307"/>
      <c r="J41" s="237"/>
      <c r="K41" s="307"/>
      <c r="L41" s="400">
        <f t="shared" si="6"/>
        <v>886</v>
      </c>
    </row>
    <row r="42" spans="1:12" ht="12" hidden="1" customHeight="1" x14ac:dyDescent="0.2">
      <c r="A42" s="58"/>
      <c r="B42" s="8"/>
      <c r="C42" s="8" t="s">
        <v>87</v>
      </c>
      <c r="D42" s="59" t="s">
        <v>444</v>
      </c>
      <c r="E42" s="172"/>
      <c r="F42" s="173"/>
      <c r="G42" s="173">
        <v>537</v>
      </c>
      <c r="H42" s="237"/>
      <c r="I42" s="307"/>
      <c r="J42" s="237"/>
      <c r="K42" s="307"/>
      <c r="L42" s="400">
        <f t="shared" si="6"/>
        <v>537</v>
      </c>
    </row>
    <row r="43" spans="1:12" ht="12" hidden="1" customHeight="1" x14ac:dyDescent="0.2">
      <c r="A43" s="58"/>
      <c r="B43" s="8"/>
      <c r="C43" s="8" t="s">
        <v>98</v>
      </c>
      <c r="D43" s="59" t="s">
        <v>445</v>
      </c>
      <c r="E43" s="172"/>
      <c r="F43" s="173"/>
      <c r="G43" s="173">
        <v>5000</v>
      </c>
      <c r="H43" s="237"/>
      <c r="I43" s="307"/>
      <c r="J43" s="237"/>
      <c r="K43" s="307"/>
      <c r="L43" s="400">
        <f t="shared" si="6"/>
        <v>5000</v>
      </c>
    </row>
    <row r="44" spans="1:12" ht="12" customHeight="1" x14ac:dyDescent="0.2">
      <c r="A44" s="56" t="s">
        <v>140</v>
      </c>
      <c r="B44" s="4" t="s">
        <v>271</v>
      </c>
      <c r="C44" s="54"/>
      <c r="D44" s="63"/>
      <c r="E44" s="162">
        <v>0</v>
      </c>
      <c r="F44" s="171">
        <f t="shared" ref="F44:K44" si="8">SUM(F45)</f>
        <v>0</v>
      </c>
      <c r="G44" s="171">
        <f t="shared" si="8"/>
        <v>0</v>
      </c>
      <c r="H44" s="171">
        <f t="shared" si="8"/>
        <v>0</v>
      </c>
      <c r="I44" s="171">
        <f t="shared" si="8"/>
        <v>0</v>
      </c>
      <c r="J44" s="171">
        <f t="shared" si="8"/>
        <v>0</v>
      </c>
      <c r="K44" s="171">
        <f t="shared" si="8"/>
        <v>0</v>
      </c>
      <c r="L44" s="410">
        <f>L45</f>
        <v>0</v>
      </c>
    </row>
    <row r="45" spans="1:12" ht="0.75" customHeight="1" thickBot="1" x14ac:dyDescent="0.25">
      <c r="A45" s="60"/>
      <c r="B45" s="62"/>
      <c r="C45" s="62" t="s">
        <v>81</v>
      </c>
      <c r="D45" s="61" t="s">
        <v>386</v>
      </c>
      <c r="E45" s="204"/>
      <c r="F45" s="156"/>
      <c r="G45" s="238"/>
      <c r="H45" s="238"/>
      <c r="I45" s="311"/>
      <c r="J45" s="238"/>
      <c r="K45" s="311"/>
      <c r="L45" s="407">
        <f>SUM(E45:J45)</f>
        <v>0</v>
      </c>
    </row>
    <row r="46" spans="1:12" x14ac:dyDescent="0.2">
      <c r="A46" s="12"/>
      <c r="B46" s="12"/>
      <c r="C46" s="12"/>
      <c r="D46" s="12"/>
    </row>
    <row r="47" spans="1:12" x14ac:dyDescent="0.2">
      <c r="A47" s="12"/>
      <c r="B47" s="12"/>
      <c r="C47" s="12"/>
      <c r="D47" s="12"/>
    </row>
    <row r="48" spans="1:12" x14ac:dyDescent="0.2">
      <c r="A48" s="2"/>
      <c r="B48" s="2"/>
      <c r="C48" s="2"/>
      <c r="D48" s="2"/>
    </row>
    <row r="49" spans="1:4" x14ac:dyDescent="0.2">
      <c r="A49" s="2"/>
      <c r="B49" s="2"/>
      <c r="C49" s="2"/>
      <c r="D49" s="2"/>
    </row>
    <row r="50" spans="1:4" x14ac:dyDescent="0.2">
      <c r="A50" s="2"/>
      <c r="B50" s="2"/>
      <c r="C50" s="2"/>
      <c r="D50" s="2"/>
    </row>
    <row r="51" spans="1:4" x14ac:dyDescent="0.2">
      <c r="A51" s="2"/>
      <c r="B51" s="2"/>
      <c r="C51" s="2"/>
      <c r="D51" s="2"/>
    </row>
  </sheetData>
  <mergeCells count="13">
    <mergeCell ref="C25:D25"/>
    <mergeCell ref="C27:D27"/>
    <mergeCell ref="C29:D29"/>
    <mergeCell ref="A1:G1"/>
    <mergeCell ref="E3:L3"/>
    <mergeCell ref="A3:D5"/>
    <mergeCell ref="C15:D15"/>
    <mergeCell ref="A2:D2"/>
    <mergeCell ref="B32:D32"/>
    <mergeCell ref="B24:D24"/>
    <mergeCell ref="C8:D8"/>
    <mergeCell ref="A6:D6"/>
    <mergeCell ref="C21:D21"/>
  </mergeCells>
  <phoneticPr fontId="0" type="noConversion"/>
  <pageMargins left="0.11811023622047245" right="0.11811023622047245" top="0.19685039370078741" bottom="0" header="0.31496062992125984" footer="0.31496062992125984"/>
  <pageSetup paperSize="9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workbookViewId="0">
      <selection activeCell="A2" sqref="A2:D2"/>
    </sheetView>
  </sheetViews>
  <sheetFormatPr defaultRowHeight="12.75" x14ac:dyDescent="0.2"/>
  <cols>
    <col min="1" max="1" width="4" style="2" customWidth="1"/>
    <col min="2" max="2" width="5.5703125" style="2" customWidth="1"/>
    <col min="3" max="3" width="5" style="2" customWidth="1"/>
    <col min="4" max="4" width="28.7109375" style="2" customWidth="1"/>
    <col min="5" max="5" width="6.42578125" style="2" customWidth="1"/>
    <col min="6" max="6" width="5.85546875" style="232" customWidth="1"/>
    <col min="7" max="7" width="6.7109375" style="232" customWidth="1"/>
    <col min="8" max="8" width="6.42578125" style="232" customWidth="1"/>
    <col min="9" max="9" width="5.140625" style="232" customWidth="1"/>
    <col min="10" max="10" width="6" style="2" customWidth="1"/>
    <col min="11" max="11" width="4.42578125" style="2" customWidth="1"/>
    <col min="12" max="12" width="6.5703125" style="2" customWidth="1"/>
    <col min="13" max="14" width="0" style="232" hidden="1" customWidth="1"/>
    <col min="15" max="16384" width="9.140625" style="2"/>
  </cols>
  <sheetData>
    <row r="1" spans="1:14" ht="18.75" x14ac:dyDescent="0.3">
      <c r="A1" s="634" t="s">
        <v>184</v>
      </c>
      <c r="B1" s="634"/>
      <c r="C1" s="634"/>
      <c r="D1" s="634"/>
    </row>
    <row r="2" spans="1:14" ht="13.5" thickBot="1" x14ac:dyDescent="0.25">
      <c r="A2" s="667"/>
      <c r="B2" s="577"/>
      <c r="C2" s="577"/>
      <c r="D2" s="578"/>
    </row>
    <row r="3" spans="1:14" customFormat="1" ht="12.75" customHeight="1" x14ac:dyDescent="0.2">
      <c r="A3" s="566" t="s">
        <v>538</v>
      </c>
      <c r="B3" s="567"/>
      <c r="C3" s="567"/>
      <c r="D3" s="567"/>
      <c r="E3" s="592" t="s">
        <v>600</v>
      </c>
      <c r="F3" s="593"/>
      <c r="G3" s="593"/>
      <c r="H3" s="593"/>
      <c r="I3" s="593"/>
      <c r="J3" s="593"/>
      <c r="K3" s="593"/>
      <c r="L3" s="595"/>
      <c r="M3" s="666" t="s">
        <v>309</v>
      </c>
      <c r="N3" s="644" t="s">
        <v>310</v>
      </c>
    </row>
    <row r="4" spans="1:14" customFormat="1" x14ac:dyDescent="0.2">
      <c r="A4" s="568"/>
      <c r="B4" s="569"/>
      <c r="C4" s="569"/>
      <c r="D4" s="569"/>
      <c r="E4" s="22">
        <v>610</v>
      </c>
      <c r="F4" s="240">
        <v>620</v>
      </c>
      <c r="G4" s="233">
        <v>630</v>
      </c>
      <c r="H4" s="240">
        <v>640</v>
      </c>
      <c r="I4" s="233">
        <v>650</v>
      </c>
      <c r="J4" s="14">
        <v>700</v>
      </c>
      <c r="K4" s="13">
        <v>800</v>
      </c>
      <c r="L4" s="201" t="s">
        <v>95</v>
      </c>
      <c r="M4" s="642"/>
      <c r="N4" s="645"/>
    </row>
    <row r="5" spans="1:14" customFormat="1" ht="13.5" thickBot="1" x14ac:dyDescent="0.25">
      <c r="A5" s="571"/>
      <c r="B5" s="572"/>
      <c r="C5" s="572"/>
      <c r="D5" s="572"/>
      <c r="E5" s="21"/>
      <c r="F5" s="242"/>
      <c r="G5" s="229"/>
      <c r="H5" s="242"/>
      <c r="I5" s="229"/>
      <c r="J5" s="55"/>
      <c r="K5" s="3"/>
      <c r="L5" s="317"/>
      <c r="M5" s="643"/>
      <c r="N5" s="646"/>
    </row>
    <row r="6" spans="1:14" ht="13.5" thickBot="1" x14ac:dyDescent="0.25">
      <c r="A6" s="583" t="s">
        <v>184</v>
      </c>
      <c r="B6" s="584"/>
      <c r="C6" s="584"/>
      <c r="D6" s="584"/>
      <c r="E6" s="120">
        <f>E7+E30+E41</f>
        <v>0</v>
      </c>
      <c r="F6" s="120">
        <f>F7+F30+F41</f>
        <v>2450</v>
      </c>
      <c r="G6" s="120">
        <f>G7+G30+G41</f>
        <v>37000</v>
      </c>
      <c r="H6" s="120">
        <f>H7+H30+H41</f>
        <v>155600</v>
      </c>
      <c r="I6" s="120">
        <f>I7+I30+I41</f>
        <v>0</v>
      </c>
      <c r="J6" s="120">
        <f>SUM(J30)</f>
        <v>0</v>
      </c>
      <c r="K6" s="120">
        <f>K7+K30+K41</f>
        <v>0</v>
      </c>
      <c r="L6" s="189">
        <f>SUM(E6:K6)</f>
        <v>195050</v>
      </c>
      <c r="M6" s="291" t="e">
        <f>M7+M30</f>
        <v>#REF!</v>
      </c>
      <c r="N6" s="291" t="e">
        <f>N7+N30</f>
        <v>#REF!</v>
      </c>
    </row>
    <row r="7" spans="1:14" s="5" customFormat="1" x14ac:dyDescent="0.2">
      <c r="A7" s="361" t="s">
        <v>183</v>
      </c>
      <c r="B7" s="579" t="s">
        <v>186</v>
      </c>
      <c r="C7" s="608"/>
      <c r="D7" s="580"/>
      <c r="E7" s="244">
        <f t="shared" ref="E7:N7" si="0">E8</f>
        <v>0</v>
      </c>
      <c r="F7" s="244">
        <f t="shared" si="0"/>
        <v>0</v>
      </c>
      <c r="G7" s="244">
        <f t="shared" si="0"/>
        <v>19000</v>
      </c>
      <c r="H7" s="244">
        <f t="shared" si="0"/>
        <v>155600</v>
      </c>
      <c r="I7" s="244">
        <f t="shared" si="0"/>
        <v>0</v>
      </c>
      <c r="J7" s="244">
        <f t="shared" si="0"/>
        <v>0</v>
      </c>
      <c r="K7" s="244">
        <f t="shared" si="0"/>
        <v>0</v>
      </c>
      <c r="L7" s="199">
        <f t="shared" si="0"/>
        <v>174600</v>
      </c>
      <c r="M7" s="244" t="e">
        <f t="shared" si="0"/>
        <v>#REF!</v>
      </c>
      <c r="N7" s="235" t="e">
        <f t="shared" si="0"/>
        <v>#REF!</v>
      </c>
    </row>
    <row r="8" spans="1:14" s="7" customFormat="1" ht="10.5" customHeight="1" x14ac:dyDescent="0.2">
      <c r="A8" s="362"/>
      <c r="B8" s="6" t="s">
        <v>34</v>
      </c>
      <c r="C8" s="304" t="s">
        <v>189</v>
      </c>
      <c r="D8" s="363"/>
      <c r="E8" s="344">
        <f>SUM(E9:E13)</f>
        <v>0</v>
      </c>
      <c r="F8" s="344">
        <f t="shared" ref="F8:K8" si="1">SUM(F9:F13)</f>
        <v>0</v>
      </c>
      <c r="G8" s="344">
        <f t="shared" si="1"/>
        <v>19000</v>
      </c>
      <c r="H8" s="344">
        <f>SUM(H9+H13)</f>
        <v>155600</v>
      </c>
      <c r="I8" s="344">
        <f t="shared" si="1"/>
        <v>0</v>
      </c>
      <c r="J8" s="344">
        <f t="shared" si="1"/>
        <v>0</v>
      </c>
      <c r="K8" s="344">
        <f t="shared" si="1"/>
        <v>0</v>
      </c>
      <c r="L8" s="196">
        <f>L9+L10+L11+L12+L13</f>
        <v>174600</v>
      </c>
      <c r="M8" s="248" t="e">
        <f>M9+M10+M11+M12+M13+#REF!+#REF!</f>
        <v>#REF!</v>
      </c>
      <c r="N8" s="220" t="e">
        <f>N9+N10+N11+N12+N13+#REF!+#REF!</f>
        <v>#REF!</v>
      </c>
    </row>
    <row r="9" spans="1:14" s="7" customFormat="1" ht="22.5" hidden="1" x14ac:dyDescent="0.2">
      <c r="A9" s="58"/>
      <c r="B9" s="8"/>
      <c r="C9" s="8" t="s">
        <v>81</v>
      </c>
      <c r="D9" s="108" t="s">
        <v>571</v>
      </c>
      <c r="E9" s="172"/>
      <c r="F9" s="173"/>
      <c r="G9" s="173">
        <v>15000</v>
      </c>
      <c r="H9" s="173">
        <v>120000</v>
      </c>
      <c r="I9" s="213"/>
      <c r="J9" s="173"/>
      <c r="K9" s="174"/>
      <c r="L9" s="358">
        <f>SUM(E9:J9)</f>
        <v>135000</v>
      </c>
      <c r="M9" s="315">
        <f>L9*1.05</f>
        <v>141750</v>
      </c>
      <c r="N9" s="9">
        <f>L9*1.1</f>
        <v>148500</v>
      </c>
    </row>
    <row r="10" spans="1:14" s="7" customFormat="1" ht="13.5" hidden="1" customHeight="1" x14ac:dyDescent="0.2">
      <c r="A10" s="58"/>
      <c r="B10" s="8"/>
      <c r="C10" s="8" t="s">
        <v>87</v>
      </c>
      <c r="D10" s="108" t="s">
        <v>37</v>
      </c>
      <c r="E10" s="172"/>
      <c r="F10" s="173"/>
      <c r="G10" s="173"/>
      <c r="H10" s="173"/>
      <c r="I10" s="213"/>
      <c r="J10" s="173"/>
      <c r="K10" s="174"/>
      <c r="L10" s="192">
        <f>SUM(E10:J10)</f>
        <v>0</v>
      </c>
      <c r="M10" s="315">
        <f t="shared" ref="M10:M25" si="2">L10*1.05</f>
        <v>0</v>
      </c>
      <c r="N10" s="9">
        <f t="shared" ref="N10:N25" si="3">L10*1.1</f>
        <v>0</v>
      </c>
    </row>
    <row r="11" spans="1:14" s="7" customFormat="1" ht="22.5" hidden="1" x14ac:dyDescent="0.2">
      <c r="A11" s="58"/>
      <c r="B11" s="8"/>
      <c r="C11" s="8" t="s">
        <v>98</v>
      </c>
      <c r="D11" s="108" t="s">
        <v>424</v>
      </c>
      <c r="E11" s="172"/>
      <c r="F11" s="173">
        <v>0</v>
      </c>
      <c r="G11" s="173">
        <v>0</v>
      </c>
      <c r="H11" s="173"/>
      <c r="I11" s="213"/>
      <c r="J11" s="173"/>
      <c r="K11" s="174"/>
      <c r="L11" s="192">
        <f>SUM(E11:J11)</f>
        <v>0</v>
      </c>
      <c r="M11" s="315">
        <f t="shared" si="2"/>
        <v>0</v>
      </c>
      <c r="N11" s="9">
        <f t="shared" si="3"/>
        <v>0</v>
      </c>
    </row>
    <row r="12" spans="1:14" s="7" customFormat="1" ht="22.5" hidden="1" x14ac:dyDescent="0.2">
      <c r="A12" s="58"/>
      <c r="B12" s="8"/>
      <c r="C12" s="8" t="s">
        <v>99</v>
      </c>
      <c r="D12" s="108" t="s">
        <v>38</v>
      </c>
      <c r="E12" s="172"/>
      <c r="F12" s="173"/>
      <c r="G12" s="173">
        <v>1000</v>
      </c>
      <c r="H12" s="173"/>
      <c r="I12" s="213"/>
      <c r="J12" s="173"/>
      <c r="K12" s="174"/>
      <c r="L12" s="192">
        <f>SUM(E12:K12)</f>
        <v>1000</v>
      </c>
      <c r="M12" s="315">
        <f t="shared" si="2"/>
        <v>1050</v>
      </c>
      <c r="N12" s="9">
        <f t="shared" si="3"/>
        <v>1100</v>
      </c>
    </row>
    <row r="13" spans="1:14" s="7" customFormat="1" ht="33.75" hidden="1" x14ac:dyDescent="0.2">
      <c r="A13" s="58"/>
      <c r="B13" s="8"/>
      <c r="C13" s="8" t="s">
        <v>100</v>
      </c>
      <c r="D13" s="108" t="s">
        <v>390</v>
      </c>
      <c r="E13" s="172"/>
      <c r="F13" s="173"/>
      <c r="G13" s="173">
        <f>SUM(G14:G29)</f>
        <v>3000</v>
      </c>
      <c r="H13" s="173">
        <f>SUM(H14:H29)</f>
        <v>35600</v>
      </c>
      <c r="I13" s="213"/>
      <c r="J13" s="173"/>
      <c r="K13" s="174"/>
      <c r="L13" s="192">
        <f>SUM(E13:K13)</f>
        <v>38600</v>
      </c>
      <c r="M13" s="315">
        <f t="shared" si="2"/>
        <v>40530</v>
      </c>
      <c r="N13" s="9">
        <f t="shared" si="3"/>
        <v>42460</v>
      </c>
    </row>
    <row r="14" spans="1:14" s="7" customFormat="1" ht="11.25" hidden="1" x14ac:dyDescent="0.2">
      <c r="A14" s="58"/>
      <c r="B14" s="8"/>
      <c r="C14" s="8"/>
      <c r="D14" s="108" t="s">
        <v>331</v>
      </c>
      <c r="E14" s="172"/>
      <c r="F14" s="173"/>
      <c r="G14" s="173"/>
      <c r="H14" s="173">
        <v>600</v>
      </c>
      <c r="I14" s="213"/>
      <c r="J14" s="173"/>
      <c r="K14" s="174"/>
      <c r="L14" s="192">
        <f t="shared" ref="L14:L21" si="4">SUM(E14:J14)</f>
        <v>600</v>
      </c>
      <c r="M14" s="315">
        <f t="shared" si="2"/>
        <v>630</v>
      </c>
      <c r="N14" s="9">
        <f t="shared" si="3"/>
        <v>660</v>
      </c>
    </row>
    <row r="15" spans="1:14" s="7" customFormat="1" ht="11.25" hidden="1" x14ac:dyDescent="0.2">
      <c r="A15" s="58"/>
      <c r="B15" s="8"/>
      <c r="C15" s="8"/>
      <c r="D15" s="91" t="s">
        <v>332</v>
      </c>
      <c r="E15" s="172"/>
      <c r="F15" s="173"/>
      <c r="G15" s="173"/>
      <c r="H15" s="173">
        <v>12000</v>
      </c>
      <c r="I15" s="213"/>
      <c r="J15" s="173"/>
      <c r="K15" s="174"/>
      <c r="L15" s="192">
        <f t="shared" si="4"/>
        <v>12000</v>
      </c>
      <c r="M15" s="315">
        <f t="shared" si="2"/>
        <v>12600</v>
      </c>
      <c r="N15" s="9">
        <f t="shared" si="3"/>
        <v>13200.000000000002</v>
      </c>
    </row>
    <row r="16" spans="1:14" s="7" customFormat="1" ht="11.25" hidden="1" x14ac:dyDescent="0.2">
      <c r="A16" s="58"/>
      <c r="B16" s="8"/>
      <c r="C16" s="8"/>
      <c r="D16" s="91" t="s">
        <v>35</v>
      </c>
      <c r="E16" s="172"/>
      <c r="F16" s="173"/>
      <c r="G16" s="173"/>
      <c r="H16" s="173">
        <v>2500</v>
      </c>
      <c r="I16" s="213"/>
      <c r="J16" s="173"/>
      <c r="K16" s="174"/>
      <c r="L16" s="192">
        <f t="shared" si="4"/>
        <v>2500</v>
      </c>
      <c r="M16" s="315">
        <f t="shared" si="2"/>
        <v>2625</v>
      </c>
      <c r="N16" s="9">
        <f t="shared" si="3"/>
        <v>2750</v>
      </c>
    </row>
    <row r="17" spans="1:14" s="7" customFormat="1" ht="11.25" hidden="1" x14ac:dyDescent="0.2">
      <c r="A17" s="58"/>
      <c r="B17" s="8"/>
      <c r="C17" s="8"/>
      <c r="D17" s="91" t="s">
        <v>333</v>
      </c>
      <c r="E17" s="172"/>
      <c r="F17" s="173"/>
      <c r="G17" s="173"/>
      <c r="H17" s="173">
        <v>2000</v>
      </c>
      <c r="I17" s="213"/>
      <c r="J17" s="173"/>
      <c r="K17" s="174"/>
      <c r="L17" s="192">
        <f t="shared" si="4"/>
        <v>2000</v>
      </c>
      <c r="M17" s="315">
        <f t="shared" si="2"/>
        <v>2100</v>
      </c>
      <c r="N17" s="9">
        <f t="shared" si="3"/>
        <v>2200</v>
      </c>
    </row>
    <row r="18" spans="1:14" s="7" customFormat="1" ht="11.25" hidden="1" x14ac:dyDescent="0.2">
      <c r="A18" s="58"/>
      <c r="B18" s="8"/>
      <c r="C18" s="8"/>
      <c r="D18" s="91" t="s">
        <v>334</v>
      </c>
      <c r="E18" s="172"/>
      <c r="F18" s="173"/>
      <c r="G18" s="173"/>
      <c r="H18" s="173">
        <v>2000</v>
      </c>
      <c r="I18" s="213"/>
      <c r="J18" s="173"/>
      <c r="K18" s="174"/>
      <c r="L18" s="192">
        <f t="shared" si="4"/>
        <v>2000</v>
      </c>
      <c r="M18" s="315">
        <f t="shared" si="2"/>
        <v>2100</v>
      </c>
      <c r="N18" s="9">
        <f t="shared" si="3"/>
        <v>2200</v>
      </c>
    </row>
    <row r="19" spans="1:14" s="7" customFormat="1" ht="11.25" hidden="1" x14ac:dyDescent="0.2">
      <c r="A19" s="58"/>
      <c r="B19" s="8"/>
      <c r="C19" s="8"/>
      <c r="D19" s="91" t="s">
        <v>335</v>
      </c>
      <c r="E19" s="172"/>
      <c r="F19" s="173"/>
      <c r="G19" s="173"/>
      <c r="H19" s="173">
        <v>800</v>
      </c>
      <c r="I19" s="213"/>
      <c r="J19" s="173"/>
      <c r="K19" s="174"/>
      <c r="L19" s="192">
        <f t="shared" si="4"/>
        <v>800</v>
      </c>
      <c r="M19" s="315">
        <f t="shared" si="2"/>
        <v>840</v>
      </c>
      <c r="N19" s="9">
        <f t="shared" si="3"/>
        <v>880.00000000000011</v>
      </c>
    </row>
    <row r="20" spans="1:14" s="7" customFormat="1" ht="11.25" hidden="1" x14ac:dyDescent="0.2">
      <c r="A20" s="58"/>
      <c r="B20" s="8"/>
      <c r="C20" s="8"/>
      <c r="D20" s="91" t="s">
        <v>336</v>
      </c>
      <c r="E20" s="172"/>
      <c r="F20" s="173"/>
      <c r="G20" s="173"/>
      <c r="H20" s="173">
        <v>5000</v>
      </c>
      <c r="I20" s="213"/>
      <c r="J20" s="173"/>
      <c r="K20" s="174"/>
      <c r="L20" s="192">
        <f t="shared" si="4"/>
        <v>5000</v>
      </c>
      <c r="M20" s="315">
        <f t="shared" si="2"/>
        <v>5250</v>
      </c>
      <c r="N20" s="9">
        <f t="shared" si="3"/>
        <v>5500</v>
      </c>
    </row>
    <row r="21" spans="1:14" s="7" customFormat="1" ht="11.25" hidden="1" x14ac:dyDescent="0.2">
      <c r="A21" s="58"/>
      <c r="B21" s="8"/>
      <c r="C21" s="8"/>
      <c r="D21" s="91" t="s">
        <v>337</v>
      </c>
      <c r="E21" s="172"/>
      <c r="F21" s="173"/>
      <c r="G21" s="173"/>
      <c r="H21" s="173">
        <v>500</v>
      </c>
      <c r="I21" s="213"/>
      <c r="J21" s="173"/>
      <c r="K21" s="174"/>
      <c r="L21" s="192">
        <f t="shared" si="4"/>
        <v>500</v>
      </c>
      <c r="M21" s="315">
        <f t="shared" si="2"/>
        <v>525</v>
      </c>
      <c r="N21" s="9">
        <f t="shared" si="3"/>
        <v>550</v>
      </c>
    </row>
    <row r="22" spans="1:14" s="7" customFormat="1" ht="11.25" hidden="1" x14ac:dyDescent="0.2">
      <c r="A22" s="58"/>
      <c r="B22" s="8"/>
      <c r="C22" s="8"/>
      <c r="D22" s="108" t="s">
        <v>339</v>
      </c>
      <c r="E22" s="172"/>
      <c r="F22" s="173"/>
      <c r="G22" s="173"/>
      <c r="H22" s="173">
        <v>2000</v>
      </c>
      <c r="I22" s="213"/>
      <c r="J22" s="173"/>
      <c r="K22" s="174"/>
      <c r="L22" s="192">
        <f>SUM(E22:J22)</f>
        <v>2000</v>
      </c>
      <c r="M22" s="315">
        <f t="shared" si="2"/>
        <v>2100</v>
      </c>
      <c r="N22" s="9">
        <f t="shared" si="3"/>
        <v>2200</v>
      </c>
    </row>
    <row r="23" spans="1:14" s="7" customFormat="1" ht="11.25" hidden="1" x14ac:dyDescent="0.2">
      <c r="A23" s="58"/>
      <c r="B23" s="8"/>
      <c r="C23" s="8"/>
      <c r="D23" s="108" t="s">
        <v>391</v>
      </c>
      <c r="E23" s="172"/>
      <c r="F23" s="173"/>
      <c r="G23" s="173"/>
      <c r="H23" s="173">
        <v>450</v>
      </c>
      <c r="I23" s="213"/>
      <c r="J23" s="173"/>
      <c r="K23" s="174"/>
      <c r="L23" s="192">
        <f t="shared" ref="L23:L29" si="5">SUM(E23:J23)</f>
        <v>450</v>
      </c>
      <c r="M23" s="315">
        <v>0</v>
      </c>
      <c r="N23" s="9">
        <v>0</v>
      </c>
    </row>
    <row r="24" spans="1:14" s="7" customFormat="1" ht="11.25" hidden="1" x14ac:dyDescent="0.2">
      <c r="A24" s="58"/>
      <c r="B24" s="8"/>
      <c r="C24" s="8"/>
      <c r="D24" s="108" t="s">
        <v>574</v>
      </c>
      <c r="E24" s="172"/>
      <c r="F24" s="173"/>
      <c r="G24" s="173"/>
      <c r="H24" s="173">
        <v>1000</v>
      </c>
      <c r="I24" s="213"/>
      <c r="J24" s="173"/>
      <c r="K24" s="174"/>
      <c r="L24" s="192">
        <f t="shared" si="5"/>
        <v>1000</v>
      </c>
      <c r="M24" s="315"/>
      <c r="N24" s="9"/>
    </row>
    <row r="25" spans="1:14" s="7" customFormat="1" ht="11.25" hidden="1" x14ac:dyDescent="0.2">
      <c r="A25" s="58"/>
      <c r="B25" s="8"/>
      <c r="C25" s="8"/>
      <c r="D25" s="108" t="s">
        <v>338</v>
      </c>
      <c r="E25" s="172"/>
      <c r="F25" s="173"/>
      <c r="G25" s="173"/>
      <c r="H25" s="173">
        <v>250</v>
      </c>
      <c r="I25" s="213"/>
      <c r="J25" s="173"/>
      <c r="K25" s="174"/>
      <c r="L25" s="192">
        <f t="shared" si="5"/>
        <v>250</v>
      </c>
      <c r="M25" s="315">
        <f t="shared" si="2"/>
        <v>262.5</v>
      </c>
      <c r="N25" s="9">
        <f t="shared" si="3"/>
        <v>275</v>
      </c>
    </row>
    <row r="26" spans="1:14" s="7" customFormat="1" ht="11.25" hidden="1" x14ac:dyDescent="0.2">
      <c r="A26" s="58"/>
      <c r="B26" s="8"/>
      <c r="C26" s="8"/>
      <c r="D26" s="108" t="s">
        <v>388</v>
      </c>
      <c r="E26" s="172"/>
      <c r="F26" s="173"/>
      <c r="G26" s="173">
        <v>500</v>
      </c>
      <c r="H26" s="173"/>
      <c r="I26" s="213"/>
      <c r="J26" s="173"/>
      <c r="K26" s="174"/>
      <c r="L26" s="192">
        <f t="shared" si="5"/>
        <v>500</v>
      </c>
      <c r="M26" s="315">
        <v>0</v>
      </c>
      <c r="N26" s="9">
        <v>0</v>
      </c>
    </row>
    <row r="27" spans="1:14" s="7" customFormat="1" ht="11.25" hidden="1" x14ac:dyDescent="0.2">
      <c r="A27" s="58"/>
      <c r="B27" s="8"/>
      <c r="C27" s="8"/>
      <c r="D27" s="108" t="s">
        <v>389</v>
      </c>
      <c r="E27" s="172"/>
      <c r="F27" s="173"/>
      <c r="G27" s="173">
        <v>500</v>
      </c>
      <c r="H27" s="173"/>
      <c r="I27" s="213"/>
      <c r="J27" s="173"/>
      <c r="K27" s="174"/>
      <c r="L27" s="192">
        <f t="shared" si="5"/>
        <v>500</v>
      </c>
      <c r="M27" s="315">
        <v>0</v>
      </c>
      <c r="N27" s="9">
        <v>0</v>
      </c>
    </row>
    <row r="28" spans="1:14" s="7" customFormat="1" ht="11.25" hidden="1" x14ac:dyDescent="0.2">
      <c r="A28" s="58"/>
      <c r="B28" s="8"/>
      <c r="C28" s="8"/>
      <c r="D28" s="108" t="s">
        <v>418</v>
      </c>
      <c r="E28" s="172"/>
      <c r="F28" s="173"/>
      <c r="G28" s="173"/>
      <c r="H28" s="173">
        <v>1000</v>
      </c>
      <c r="I28" s="213"/>
      <c r="J28" s="173"/>
      <c r="K28" s="174"/>
      <c r="L28" s="192">
        <f t="shared" si="5"/>
        <v>1000</v>
      </c>
      <c r="M28" s="315"/>
      <c r="N28" s="9"/>
    </row>
    <row r="29" spans="1:14" s="7" customFormat="1" ht="11.25" hidden="1" x14ac:dyDescent="0.2">
      <c r="A29" s="58"/>
      <c r="B29" s="8"/>
      <c r="C29" s="8"/>
      <c r="D29" s="108" t="s">
        <v>408</v>
      </c>
      <c r="E29" s="172"/>
      <c r="F29" s="173"/>
      <c r="G29" s="173">
        <v>2000</v>
      </c>
      <c r="H29" s="173">
        <v>5500</v>
      </c>
      <c r="I29" s="213"/>
      <c r="J29" s="173"/>
      <c r="K29" s="174"/>
      <c r="L29" s="192">
        <f t="shared" si="5"/>
        <v>7500</v>
      </c>
      <c r="M29" s="315"/>
      <c r="N29" s="9"/>
    </row>
    <row r="30" spans="1:14" s="10" customFormat="1" x14ac:dyDescent="0.2">
      <c r="A30" s="56" t="s">
        <v>185</v>
      </c>
      <c r="B30" s="579" t="s">
        <v>187</v>
      </c>
      <c r="C30" s="608"/>
      <c r="D30" s="580"/>
      <c r="E30" s="162">
        <f>SUM(E31)</f>
        <v>0</v>
      </c>
      <c r="F30" s="171">
        <f>SUM(F31)</f>
        <v>2450</v>
      </c>
      <c r="G30" s="171">
        <f>SUM(G31)</f>
        <v>17000</v>
      </c>
      <c r="H30" s="197">
        <f>SUM(H31+H41)</f>
        <v>0</v>
      </c>
      <c r="I30" s="197">
        <f>SUM(I31+I41)</f>
        <v>0</v>
      </c>
      <c r="J30" s="197">
        <f>SUM(J31+J41)</f>
        <v>0</v>
      </c>
      <c r="K30" s="197">
        <f>SUM(K31+K41)</f>
        <v>0</v>
      </c>
      <c r="L30" s="197">
        <f>SUM(L31+L41)</f>
        <v>20450</v>
      </c>
      <c r="M30" s="162">
        <f>SUM(M31)</f>
        <v>20422.5</v>
      </c>
      <c r="N30" s="171">
        <f>SUM(N31)</f>
        <v>21395</v>
      </c>
    </row>
    <row r="31" spans="1:14" s="7" customFormat="1" ht="12.75" customHeight="1" x14ac:dyDescent="0.2">
      <c r="A31" s="30"/>
      <c r="B31" s="6" t="s">
        <v>36</v>
      </c>
      <c r="C31" s="574" t="s">
        <v>188</v>
      </c>
      <c r="D31" s="575"/>
      <c r="E31" s="248">
        <f>SUM(E32:E40)</f>
        <v>0</v>
      </c>
      <c r="F31" s="220">
        <f t="shared" ref="F31:N31" si="6">SUM(F32:F40)</f>
        <v>2450</v>
      </c>
      <c r="G31" s="220">
        <f t="shared" si="6"/>
        <v>17000</v>
      </c>
      <c r="H31" s="220">
        <f t="shared" si="6"/>
        <v>0</v>
      </c>
      <c r="I31" s="221">
        <f t="shared" si="6"/>
        <v>0</v>
      </c>
      <c r="J31" s="220">
        <f>SUM(J32:J40)</f>
        <v>0</v>
      </c>
      <c r="K31" s="261">
        <v>0</v>
      </c>
      <c r="L31" s="196">
        <f>SUM(L32:L40)</f>
        <v>19450</v>
      </c>
      <c r="M31" s="248">
        <f t="shared" si="6"/>
        <v>20422.5</v>
      </c>
      <c r="N31" s="220">
        <f t="shared" si="6"/>
        <v>21395</v>
      </c>
    </row>
    <row r="32" spans="1:14" hidden="1" x14ac:dyDescent="0.2">
      <c r="A32" s="72"/>
      <c r="B32" s="8"/>
      <c r="C32" s="8" t="s">
        <v>81</v>
      </c>
      <c r="D32" s="91" t="s">
        <v>340</v>
      </c>
      <c r="E32" s="245">
        <v>0</v>
      </c>
      <c r="F32" s="237"/>
      <c r="G32" s="237"/>
      <c r="H32" s="237"/>
      <c r="I32" s="307"/>
      <c r="J32" s="173"/>
      <c r="K32" s="174"/>
      <c r="L32" s="192">
        <f t="shared" ref="L32:L40" si="7">SUM(E32:J32)</f>
        <v>0</v>
      </c>
      <c r="M32" s="315">
        <f t="shared" ref="M32:M40" si="8">L32*1.05</f>
        <v>0</v>
      </c>
      <c r="N32" s="269">
        <f t="shared" ref="N32:N40" si="9">L32*1.1</f>
        <v>0</v>
      </c>
    </row>
    <row r="33" spans="1:14" hidden="1" x14ac:dyDescent="0.2">
      <c r="A33" s="72"/>
      <c r="B33" s="8"/>
      <c r="C33" s="8" t="s">
        <v>87</v>
      </c>
      <c r="D33" s="91" t="s">
        <v>349</v>
      </c>
      <c r="E33" s="245"/>
      <c r="F33" s="237">
        <v>0</v>
      </c>
      <c r="G33" s="237"/>
      <c r="H33" s="237"/>
      <c r="I33" s="307"/>
      <c r="J33" s="173"/>
      <c r="K33" s="174"/>
      <c r="L33" s="192">
        <f t="shared" si="7"/>
        <v>0</v>
      </c>
      <c r="M33" s="315">
        <f t="shared" si="8"/>
        <v>0</v>
      </c>
      <c r="N33" s="269">
        <f t="shared" si="9"/>
        <v>0</v>
      </c>
    </row>
    <row r="34" spans="1:14" hidden="1" x14ac:dyDescent="0.2">
      <c r="A34" s="72"/>
      <c r="B34" s="8"/>
      <c r="C34" s="8" t="s">
        <v>98</v>
      </c>
      <c r="D34" s="91" t="s">
        <v>341</v>
      </c>
      <c r="E34" s="245"/>
      <c r="F34" s="237"/>
      <c r="G34" s="237">
        <v>11000</v>
      </c>
      <c r="H34" s="237"/>
      <c r="I34" s="307"/>
      <c r="J34" s="173"/>
      <c r="K34" s="174"/>
      <c r="L34" s="192">
        <f t="shared" si="7"/>
        <v>11000</v>
      </c>
      <c r="M34" s="315">
        <f t="shared" si="8"/>
        <v>11550</v>
      </c>
      <c r="N34" s="269">
        <f t="shared" si="9"/>
        <v>12100.000000000002</v>
      </c>
    </row>
    <row r="35" spans="1:14" hidden="1" x14ac:dyDescent="0.2">
      <c r="A35" s="72"/>
      <c r="B35" s="8"/>
      <c r="C35" s="8" t="s">
        <v>99</v>
      </c>
      <c r="D35" s="91" t="s">
        <v>342</v>
      </c>
      <c r="E35" s="245"/>
      <c r="F35" s="237">
        <v>2450</v>
      </c>
      <c r="G35" s="237"/>
      <c r="H35" s="237"/>
      <c r="I35" s="307"/>
      <c r="J35" s="173"/>
      <c r="K35" s="174"/>
      <c r="L35" s="192">
        <f t="shared" si="7"/>
        <v>2450</v>
      </c>
      <c r="M35" s="315">
        <f t="shared" si="8"/>
        <v>2572.5</v>
      </c>
      <c r="N35" s="269">
        <f t="shared" si="9"/>
        <v>2695</v>
      </c>
    </row>
    <row r="36" spans="1:14" s="7" customFormat="1" ht="12" hidden="1" x14ac:dyDescent="0.2">
      <c r="A36" s="72"/>
      <c r="B36" s="8"/>
      <c r="C36" s="8" t="s">
        <v>100</v>
      </c>
      <c r="D36" s="91" t="s">
        <v>58</v>
      </c>
      <c r="E36" s="245"/>
      <c r="F36" s="237"/>
      <c r="G36" s="237">
        <v>5000</v>
      </c>
      <c r="H36" s="237"/>
      <c r="I36" s="307"/>
      <c r="J36" s="173"/>
      <c r="K36" s="174"/>
      <c r="L36" s="192">
        <f t="shared" si="7"/>
        <v>5000</v>
      </c>
      <c r="M36" s="315">
        <f t="shared" si="8"/>
        <v>5250</v>
      </c>
      <c r="N36" s="269">
        <f t="shared" si="9"/>
        <v>5500</v>
      </c>
    </row>
    <row r="37" spans="1:14" hidden="1" x14ac:dyDescent="0.2">
      <c r="A37" s="72"/>
      <c r="B37" s="8"/>
      <c r="C37" s="8" t="s">
        <v>105</v>
      </c>
      <c r="D37" s="91" t="s">
        <v>533</v>
      </c>
      <c r="E37" s="245"/>
      <c r="F37" s="237"/>
      <c r="G37" s="237"/>
      <c r="H37" s="237"/>
      <c r="I37" s="307"/>
      <c r="J37" s="173">
        <v>0</v>
      </c>
      <c r="K37" s="174"/>
      <c r="L37" s="192">
        <f t="shared" si="7"/>
        <v>0</v>
      </c>
      <c r="M37" s="315">
        <f t="shared" si="8"/>
        <v>0</v>
      </c>
      <c r="N37" s="269">
        <f t="shared" si="9"/>
        <v>0</v>
      </c>
    </row>
    <row r="38" spans="1:14" hidden="1" x14ac:dyDescent="0.2">
      <c r="A38" s="72"/>
      <c r="B38" s="8"/>
      <c r="C38" s="8" t="s">
        <v>106</v>
      </c>
      <c r="D38" s="91" t="s">
        <v>59</v>
      </c>
      <c r="E38" s="245"/>
      <c r="F38" s="237"/>
      <c r="G38" s="237">
        <v>1000</v>
      </c>
      <c r="H38" s="237"/>
      <c r="I38" s="307"/>
      <c r="J38" s="173"/>
      <c r="K38" s="174"/>
      <c r="L38" s="192">
        <f t="shared" si="7"/>
        <v>1000</v>
      </c>
      <c r="M38" s="315">
        <f t="shared" si="8"/>
        <v>1050</v>
      </c>
      <c r="N38" s="269">
        <f t="shared" si="9"/>
        <v>1100</v>
      </c>
    </row>
    <row r="39" spans="1:14" hidden="1" x14ac:dyDescent="0.2">
      <c r="A39" s="72"/>
      <c r="B39" s="91"/>
      <c r="C39" s="91" t="s">
        <v>108</v>
      </c>
      <c r="D39" s="91" t="s">
        <v>62</v>
      </c>
      <c r="E39" s="245"/>
      <c r="F39" s="237"/>
      <c r="G39" s="237">
        <v>0</v>
      </c>
      <c r="H39" s="237"/>
      <c r="I39" s="307"/>
      <c r="J39" s="173"/>
      <c r="K39" s="174"/>
      <c r="L39" s="192">
        <f t="shared" si="7"/>
        <v>0</v>
      </c>
      <c r="M39" s="315">
        <f t="shared" si="8"/>
        <v>0</v>
      </c>
      <c r="N39" s="269">
        <f t="shared" si="9"/>
        <v>0</v>
      </c>
    </row>
    <row r="40" spans="1:14" ht="12" hidden="1" customHeight="1" thickBot="1" x14ac:dyDescent="0.25">
      <c r="A40" s="83"/>
      <c r="B40" s="359"/>
      <c r="C40" s="359" t="s">
        <v>131</v>
      </c>
      <c r="D40" s="359" t="s">
        <v>300</v>
      </c>
      <c r="E40" s="360"/>
      <c r="F40" s="238"/>
      <c r="G40" s="238">
        <v>0</v>
      </c>
      <c r="H40" s="238"/>
      <c r="I40" s="311"/>
      <c r="J40" s="156"/>
      <c r="K40" s="157"/>
      <c r="L40" s="193">
        <f t="shared" si="7"/>
        <v>0</v>
      </c>
      <c r="M40" s="316">
        <f t="shared" si="8"/>
        <v>0</v>
      </c>
      <c r="N40" s="312">
        <f t="shared" si="9"/>
        <v>0</v>
      </c>
    </row>
    <row r="41" spans="1:14" ht="12" customHeight="1" x14ac:dyDescent="0.2">
      <c r="A41" s="30"/>
      <c r="B41" s="6" t="s">
        <v>412</v>
      </c>
      <c r="C41" s="574" t="s">
        <v>413</v>
      </c>
      <c r="D41" s="575"/>
      <c r="E41" s="248">
        <f t="shared" ref="E41:J41" si="10">SUM(E42:E46)</f>
        <v>0</v>
      </c>
      <c r="F41" s="220">
        <f t="shared" si="10"/>
        <v>0</v>
      </c>
      <c r="G41" s="220">
        <f t="shared" si="10"/>
        <v>1000</v>
      </c>
      <c r="H41" s="220">
        <f t="shared" si="10"/>
        <v>0</v>
      </c>
      <c r="I41" s="221">
        <f t="shared" si="10"/>
        <v>0</v>
      </c>
      <c r="J41" s="220">
        <f t="shared" si="10"/>
        <v>0</v>
      </c>
      <c r="K41" s="261">
        <v>0</v>
      </c>
      <c r="L41" s="196">
        <f>SUM(L42:L46)</f>
        <v>1000</v>
      </c>
      <c r="M41" s="248">
        <f>SUM(M42:M46)</f>
        <v>1050</v>
      </c>
      <c r="N41" s="220">
        <f>SUM(N42:N46)</f>
        <v>1100</v>
      </c>
    </row>
    <row r="42" spans="1:14" ht="22.5" hidden="1" x14ac:dyDescent="0.2">
      <c r="A42" s="72"/>
      <c r="B42" s="8"/>
      <c r="C42" s="8" t="s">
        <v>81</v>
      </c>
      <c r="D42" s="450" t="s">
        <v>572</v>
      </c>
      <c r="E42" s="439"/>
      <c r="F42" s="440"/>
      <c r="G42" s="440">
        <v>1000</v>
      </c>
      <c r="H42" s="237"/>
      <c r="I42" s="213"/>
      <c r="J42" s="173"/>
      <c r="K42" s="174"/>
      <c r="L42" s="192">
        <f>SUM(E42:J42)</f>
        <v>1000</v>
      </c>
      <c r="M42" s="315">
        <f>L42*1.05</f>
        <v>1050</v>
      </c>
      <c r="N42" s="269">
        <f>L42*1.1</f>
        <v>1100</v>
      </c>
    </row>
    <row r="43" spans="1:14" x14ac:dyDescent="0.2">
      <c r="A43" s="51"/>
      <c r="B43" s="3"/>
      <c r="C43" s="3"/>
      <c r="D43" s="3"/>
      <c r="E43" s="445"/>
      <c r="F43" s="445"/>
      <c r="G43" s="445"/>
      <c r="H43" s="446"/>
      <c r="I43" s="447"/>
      <c r="J43" s="447"/>
      <c r="K43" s="447"/>
      <c r="L43" s="448"/>
      <c r="M43" s="449"/>
      <c r="N43" s="449"/>
    </row>
    <row r="44" spans="1:14" x14ac:dyDescent="0.2">
      <c r="A44" s="51"/>
      <c r="B44" s="3"/>
      <c r="C44" s="3"/>
      <c r="D44" s="3"/>
      <c r="E44" s="445"/>
      <c r="F44" s="445"/>
      <c r="G44" s="445"/>
      <c r="H44" s="446"/>
      <c r="I44" s="447"/>
      <c r="J44" s="447"/>
      <c r="K44" s="447"/>
      <c r="L44" s="448"/>
      <c r="M44" s="449"/>
      <c r="N44" s="449"/>
    </row>
  </sheetData>
  <mergeCells count="11">
    <mergeCell ref="N3:N5"/>
    <mergeCell ref="C41:D41"/>
    <mergeCell ref="C31:D31"/>
    <mergeCell ref="B7:D7"/>
    <mergeCell ref="B30:D30"/>
    <mergeCell ref="A1:D1"/>
    <mergeCell ref="A3:D5"/>
    <mergeCell ref="E3:L3"/>
    <mergeCell ref="A6:D6"/>
    <mergeCell ref="A2:D2"/>
    <mergeCell ref="M3:M5"/>
  </mergeCells>
  <phoneticPr fontId="0" type="noConversion"/>
  <pageMargins left="0.19685039370078741" right="0.19685039370078741" top="0.31496062992125984" bottom="0" header="0.19685039370078741" footer="0.23622047244094491"/>
  <pageSetup paperSize="9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"/>
  <sheetViews>
    <sheetView workbookViewId="0">
      <selection activeCell="Y54" sqref="Y54"/>
    </sheetView>
  </sheetViews>
  <sheetFormatPr defaultRowHeight="12.75" x14ac:dyDescent="0.2"/>
  <cols>
    <col min="1" max="1" width="4.7109375" style="2" customWidth="1"/>
    <col min="2" max="2" width="7" style="2" hidden="1" customWidth="1"/>
    <col min="3" max="3" width="4.28515625" style="2" customWidth="1"/>
    <col min="4" max="4" width="37.85546875" style="2" customWidth="1"/>
    <col min="5" max="5" width="5.7109375" style="232" customWidth="1"/>
    <col min="6" max="6" width="6" style="232" customWidth="1"/>
    <col min="7" max="7" width="6.7109375" style="232" customWidth="1"/>
    <col min="8" max="8" width="5.5703125" style="2" customWidth="1"/>
    <col min="9" max="9" width="4" style="2" customWidth="1"/>
    <col min="10" max="10" width="4.140625" style="2" customWidth="1"/>
    <col min="11" max="11" width="3.28515625" style="2" customWidth="1"/>
    <col min="12" max="12" width="6.85546875" style="2" customWidth="1"/>
    <col min="13" max="14" width="9.140625" style="2" hidden="1" customWidth="1"/>
    <col min="15" max="16384" width="9.140625" style="2"/>
  </cols>
  <sheetData>
    <row r="1" spans="1:14" ht="38.25" customHeight="1" x14ac:dyDescent="0.3">
      <c r="A1" s="673" t="s">
        <v>68</v>
      </c>
      <c r="B1" s="674"/>
      <c r="C1" s="674"/>
      <c r="D1" s="674"/>
    </row>
    <row r="2" spans="1:14" ht="13.5" thickBot="1" x14ac:dyDescent="0.25">
      <c r="A2" s="675"/>
      <c r="B2" s="577"/>
      <c r="C2" s="577"/>
      <c r="D2" s="578"/>
    </row>
    <row r="3" spans="1:14" customFormat="1" ht="12.75" customHeight="1" x14ac:dyDescent="0.2">
      <c r="A3" s="566" t="s">
        <v>538</v>
      </c>
      <c r="B3" s="567"/>
      <c r="C3" s="567"/>
      <c r="D3" s="599"/>
      <c r="E3" s="592" t="s">
        <v>600</v>
      </c>
      <c r="F3" s="593"/>
      <c r="G3" s="593"/>
      <c r="H3" s="593"/>
      <c r="I3" s="593"/>
      <c r="J3" s="593"/>
      <c r="K3" s="593"/>
      <c r="L3" s="595"/>
      <c r="M3" s="666" t="s">
        <v>309</v>
      </c>
      <c r="N3" s="644" t="s">
        <v>310</v>
      </c>
    </row>
    <row r="4" spans="1:14" customFormat="1" x14ac:dyDescent="0.2">
      <c r="A4" s="568"/>
      <c r="B4" s="628"/>
      <c r="C4" s="628"/>
      <c r="D4" s="570"/>
      <c r="E4" s="239">
        <v>610</v>
      </c>
      <c r="F4" s="240">
        <v>620</v>
      </c>
      <c r="G4" s="233">
        <v>630</v>
      </c>
      <c r="H4" s="14">
        <v>640</v>
      </c>
      <c r="I4" s="13">
        <v>650</v>
      </c>
      <c r="J4" s="14">
        <v>700</v>
      </c>
      <c r="K4" s="13">
        <v>800</v>
      </c>
      <c r="L4" s="318" t="s">
        <v>95</v>
      </c>
      <c r="M4" s="642"/>
      <c r="N4" s="645"/>
    </row>
    <row r="5" spans="1:14" customFormat="1" ht="13.5" thickBot="1" x14ac:dyDescent="0.25">
      <c r="A5" s="571"/>
      <c r="B5" s="572"/>
      <c r="C5" s="572"/>
      <c r="D5" s="573"/>
      <c r="E5" s="279"/>
      <c r="F5" s="280"/>
      <c r="G5" s="281"/>
      <c r="H5" s="181"/>
      <c r="I5" s="230"/>
      <c r="J5" s="181"/>
      <c r="K5" s="230"/>
      <c r="L5" s="336"/>
      <c r="M5" s="643"/>
      <c r="N5" s="646"/>
    </row>
    <row r="6" spans="1:14" ht="27" customHeight="1" thickBot="1" x14ac:dyDescent="0.25">
      <c r="A6" s="670" t="s">
        <v>68</v>
      </c>
      <c r="B6" s="671"/>
      <c r="C6" s="671"/>
      <c r="D6" s="672"/>
      <c r="E6" s="234">
        <f t="shared" ref="E6:N6" si="0">E7+E35+E33+E45+E48</f>
        <v>37980</v>
      </c>
      <c r="F6" s="234">
        <f t="shared" si="0"/>
        <v>26094</v>
      </c>
      <c r="G6" s="234">
        <f t="shared" si="0"/>
        <v>131014</v>
      </c>
      <c r="H6" s="234">
        <f t="shared" si="0"/>
        <v>47200</v>
      </c>
      <c r="I6" s="234">
        <f t="shared" si="0"/>
        <v>0</v>
      </c>
      <c r="J6" s="234">
        <f t="shared" si="0"/>
        <v>0</v>
      </c>
      <c r="K6" s="234">
        <f t="shared" si="0"/>
        <v>0</v>
      </c>
      <c r="L6" s="491">
        <f t="shared" si="0"/>
        <v>242288</v>
      </c>
      <c r="M6" s="120">
        <f t="shared" si="0"/>
        <v>254402.4</v>
      </c>
      <c r="N6" s="120">
        <f t="shared" si="0"/>
        <v>266516.8</v>
      </c>
    </row>
    <row r="7" spans="1:14" s="5" customFormat="1" x14ac:dyDescent="0.2">
      <c r="A7" s="75" t="s">
        <v>195</v>
      </c>
      <c r="B7" s="589" t="s">
        <v>197</v>
      </c>
      <c r="C7" s="590"/>
      <c r="D7" s="591"/>
      <c r="E7" s="244">
        <f t="shared" ref="E7:K7" si="1">SUM(E8+E9+E10+E31+E32)</f>
        <v>0</v>
      </c>
      <c r="F7" s="235">
        <f t="shared" si="1"/>
        <v>5400</v>
      </c>
      <c r="G7" s="235">
        <f t="shared" si="1"/>
        <v>22000</v>
      </c>
      <c r="H7" s="235">
        <f t="shared" si="1"/>
        <v>30000</v>
      </c>
      <c r="I7" s="122">
        <f t="shared" si="1"/>
        <v>0</v>
      </c>
      <c r="J7" s="122">
        <f t="shared" si="1"/>
        <v>0</v>
      </c>
      <c r="K7" s="122">
        <f t="shared" si="1"/>
        <v>0</v>
      </c>
      <c r="L7" s="410">
        <f>SUM(L8+L9+L10+L32+L31)</f>
        <v>57400</v>
      </c>
      <c r="M7" s="329">
        <f>SUM(M8+M9+M10+M32)</f>
        <v>60270</v>
      </c>
      <c r="N7" s="235">
        <f>SUM(N8+N9+N10+N32)</f>
        <v>63140</v>
      </c>
    </row>
    <row r="8" spans="1:14" ht="0.75" customHeight="1" x14ac:dyDescent="0.2">
      <c r="A8" s="58"/>
      <c r="B8" s="8"/>
      <c r="C8" s="8" t="s">
        <v>81</v>
      </c>
      <c r="D8" s="59" t="s">
        <v>487</v>
      </c>
      <c r="E8" s="172"/>
      <c r="F8" s="173"/>
      <c r="G8" s="173">
        <v>17000</v>
      </c>
      <c r="H8" s="173"/>
      <c r="I8" s="125"/>
      <c r="J8" s="125"/>
      <c r="K8" s="125"/>
      <c r="L8" s="400">
        <f t="shared" ref="L8:L32" si="2">SUM(E8:J8)</f>
        <v>17000</v>
      </c>
      <c r="M8" s="376">
        <f>L8*1.05</f>
        <v>17850</v>
      </c>
      <c r="N8" s="285">
        <f>L8*1.1</f>
        <v>18700</v>
      </c>
    </row>
    <row r="9" spans="1:14" hidden="1" x14ac:dyDescent="0.2">
      <c r="A9" s="58"/>
      <c r="B9" s="8"/>
      <c r="C9" s="8" t="s">
        <v>87</v>
      </c>
      <c r="D9" s="59" t="s">
        <v>488</v>
      </c>
      <c r="E9" s="172"/>
      <c r="F9" s="173">
        <v>5400</v>
      </c>
      <c r="G9" s="173"/>
      <c r="H9" s="173"/>
      <c r="I9" s="125"/>
      <c r="J9" s="125"/>
      <c r="K9" s="125"/>
      <c r="L9" s="400">
        <f t="shared" si="2"/>
        <v>5400</v>
      </c>
      <c r="M9" s="376">
        <f t="shared" ref="M9:M32" si="3">L9*1.05</f>
        <v>5670</v>
      </c>
      <c r="N9" s="285">
        <f t="shared" ref="N9:N32" si="4">L9*1.1</f>
        <v>5940.0000000000009</v>
      </c>
    </row>
    <row r="10" spans="1:14" hidden="1" x14ac:dyDescent="0.2">
      <c r="A10" s="58"/>
      <c r="B10" s="8"/>
      <c r="C10" s="8" t="s">
        <v>98</v>
      </c>
      <c r="D10" s="59" t="s">
        <v>557</v>
      </c>
      <c r="E10" s="172"/>
      <c r="F10" s="173"/>
      <c r="G10" s="173"/>
      <c r="H10" s="173">
        <v>30000</v>
      </c>
      <c r="I10" s="125"/>
      <c r="J10" s="125"/>
      <c r="K10" s="125"/>
      <c r="L10" s="400">
        <f t="shared" si="2"/>
        <v>30000</v>
      </c>
      <c r="M10" s="376">
        <f t="shared" si="3"/>
        <v>31500</v>
      </c>
      <c r="N10" s="285">
        <f t="shared" si="4"/>
        <v>33000</v>
      </c>
    </row>
    <row r="11" spans="1:14" hidden="1" x14ac:dyDescent="0.2">
      <c r="A11" s="58"/>
      <c r="B11" s="8"/>
      <c r="C11" s="8"/>
      <c r="D11" s="8" t="s">
        <v>409</v>
      </c>
      <c r="E11" s="278"/>
      <c r="F11" s="173"/>
      <c r="G11" s="173"/>
      <c r="H11" s="173"/>
      <c r="I11" s="125"/>
      <c r="J11" s="125"/>
      <c r="K11" s="125"/>
      <c r="L11" s="400"/>
      <c r="M11" s="376"/>
      <c r="N11" s="285"/>
    </row>
    <row r="12" spans="1:14" hidden="1" x14ac:dyDescent="0.2">
      <c r="A12" s="58"/>
      <c r="B12" s="8"/>
      <c r="C12" s="8"/>
      <c r="D12" s="432" t="s">
        <v>44</v>
      </c>
      <c r="E12" s="172"/>
      <c r="F12" s="173"/>
      <c r="G12" s="173"/>
      <c r="H12" s="173"/>
      <c r="I12" s="125"/>
      <c r="J12" s="125"/>
      <c r="K12" s="125"/>
      <c r="L12" s="400">
        <f t="shared" si="2"/>
        <v>0</v>
      </c>
      <c r="M12" s="376">
        <f t="shared" si="3"/>
        <v>0</v>
      </c>
      <c r="N12" s="285">
        <f t="shared" si="4"/>
        <v>0</v>
      </c>
    </row>
    <row r="13" spans="1:14" hidden="1" x14ac:dyDescent="0.2">
      <c r="A13" s="58"/>
      <c r="B13" s="8"/>
      <c r="C13" s="8"/>
      <c r="D13" s="59" t="s">
        <v>63</v>
      </c>
      <c r="E13" s="172"/>
      <c r="F13" s="173"/>
      <c r="G13" s="173"/>
      <c r="H13" s="173"/>
      <c r="I13" s="125"/>
      <c r="J13" s="125"/>
      <c r="K13" s="125"/>
      <c r="L13" s="400">
        <f t="shared" si="2"/>
        <v>0</v>
      </c>
      <c r="M13" s="376">
        <f t="shared" si="3"/>
        <v>0</v>
      </c>
      <c r="N13" s="285">
        <f t="shared" si="4"/>
        <v>0</v>
      </c>
    </row>
    <row r="14" spans="1:14" hidden="1" x14ac:dyDescent="0.2">
      <c r="A14" s="58"/>
      <c r="B14" s="8"/>
      <c r="C14" s="8"/>
      <c r="D14" s="59" t="s">
        <v>64</v>
      </c>
      <c r="E14" s="172"/>
      <c r="F14" s="173"/>
      <c r="G14" s="173"/>
      <c r="H14" s="173"/>
      <c r="I14" s="125"/>
      <c r="J14" s="125"/>
      <c r="K14" s="125"/>
      <c r="L14" s="400">
        <f t="shared" si="2"/>
        <v>0</v>
      </c>
      <c r="M14" s="376">
        <f t="shared" si="3"/>
        <v>0</v>
      </c>
      <c r="N14" s="285">
        <f t="shared" si="4"/>
        <v>0</v>
      </c>
    </row>
    <row r="15" spans="1:14" hidden="1" x14ac:dyDescent="0.2">
      <c r="A15" s="58"/>
      <c r="B15" s="8"/>
      <c r="C15" s="8"/>
      <c r="D15" s="59" t="s">
        <v>384</v>
      </c>
      <c r="E15" s="172"/>
      <c r="F15" s="173"/>
      <c r="G15" s="173"/>
      <c r="H15" s="173"/>
      <c r="I15" s="125"/>
      <c r="J15" s="125"/>
      <c r="K15" s="125"/>
      <c r="L15" s="400">
        <f t="shared" si="2"/>
        <v>0</v>
      </c>
      <c r="M15" s="376">
        <f t="shared" si="3"/>
        <v>0</v>
      </c>
      <c r="N15" s="285">
        <f t="shared" si="4"/>
        <v>0</v>
      </c>
    </row>
    <row r="16" spans="1:14" hidden="1" x14ac:dyDescent="0.2">
      <c r="A16" s="58"/>
      <c r="B16" s="8"/>
      <c r="C16" s="8"/>
      <c r="D16" s="59" t="s">
        <v>385</v>
      </c>
      <c r="E16" s="172"/>
      <c r="F16" s="173"/>
      <c r="G16" s="173"/>
      <c r="H16" s="173"/>
      <c r="I16" s="125"/>
      <c r="J16" s="125"/>
      <c r="K16" s="125"/>
      <c r="L16" s="400">
        <f t="shared" si="2"/>
        <v>0</v>
      </c>
      <c r="M16" s="376">
        <f t="shared" si="3"/>
        <v>0</v>
      </c>
      <c r="N16" s="285">
        <f t="shared" si="4"/>
        <v>0</v>
      </c>
    </row>
    <row r="17" spans="1:14" hidden="1" x14ac:dyDescent="0.2">
      <c r="A17" s="58"/>
      <c r="B17" s="8"/>
      <c r="C17" s="8"/>
      <c r="D17" s="59" t="s">
        <v>65</v>
      </c>
      <c r="E17" s="172"/>
      <c r="F17" s="173"/>
      <c r="G17" s="173"/>
      <c r="H17" s="173"/>
      <c r="I17" s="125"/>
      <c r="J17" s="125"/>
      <c r="K17" s="125"/>
      <c r="L17" s="400">
        <f t="shared" si="2"/>
        <v>0</v>
      </c>
      <c r="M17" s="376">
        <f t="shared" si="3"/>
        <v>0</v>
      </c>
      <c r="N17" s="285">
        <f t="shared" si="4"/>
        <v>0</v>
      </c>
    </row>
    <row r="18" spans="1:14" hidden="1" x14ac:dyDescent="0.2">
      <c r="A18" s="58"/>
      <c r="B18" s="8"/>
      <c r="C18" s="8"/>
      <c r="D18" s="59" t="s">
        <v>381</v>
      </c>
      <c r="E18" s="172"/>
      <c r="F18" s="173"/>
      <c r="G18" s="173"/>
      <c r="H18" s="173"/>
      <c r="I18" s="125"/>
      <c r="J18" s="125"/>
      <c r="K18" s="125"/>
      <c r="L18" s="400">
        <f t="shared" si="2"/>
        <v>0</v>
      </c>
      <c r="M18" s="376">
        <f t="shared" si="3"/>
        <v>0</v>
      </c>
      <c r="N18" s="285">
        <f t="shared" si="4"/>
        <v>0</v>
      </c>
    </row>
    <row r="19" spans="1:14" hidden="1" x14ac:dyDescent="0.2">
      <c r="A19" s="58"/>
      <c r="B19" s="8"/>
      <c r="C19" s="8"/>
      <c r="D19" s="59" t="s">
        <v>45</v>
      </c>
      <c r="E19" s="172"/>
      <c r="F19" s="173"/>
      <c r="G19" s="173"/>
      <c r="H19" s="173"/>
      <c r="I19" s="125"/>
      <c r="J19" s="125"/>
      <c r="K19" s="125"/>
      <c r="L19" s="400">
        <f t="shared" si="2"/>
        <v>0</v>
      </c>
      <c r="M19" s="376">
        <f t="shared" si="3"/>
        <v>0</v>
      </c>
      <c r="N19" s="285">
        <f t="shared" si="4"/>
        <v>0</v>
      </c>
    </row>
    <row r="20" spans="1:14" hidden="1" x14ac:dyDescent="0.2">
      <c r="A20" s="58"/>
      <c r="B20" s="8"/>
      <c r="C20" s="8"/>
      <c r="D20" s="59" t="s">
        <v>46</v>
      </c>
      <c r="E20" s="172"/>
      <c r="F20" s="173"/>
      <c r="G20" s="173"/>
      <c r="H20" s="173"/>
      <c r="I20" s="125"/>
      <c r="J20" s="125"/>
      <c r="K20" s="125"/>
      <c r="L20" s="400">
        <f t="shared" si="2"/>
        <v>0</v>
      </c>
      <c r="M20" s="376">
        <f t="shared" si="3"/>
        <v>0</v>
      </c>
      <c r="N20" s="285">
        <f t="shared" si="4"/>
        <v>0</v>
      </c>
    </row>
    <row r="21" spans="1:14" hidden="1" x14ac:dyDescent="0.2">
      <c r="A21" s="58"/>
      <c r="B21" s="8"/>
      <c r="C21" s="8"/>
      <c r="D21" s="59" t="s">
        <v>66</v>
      </c>
      <c r="E21" s="172"/>
      <c r="F21" s="173"/>
      <c r="G21" s="173"/>
      <c r="H21" s="173"/>
      <c r="I21" s="125"/>
      <c r="J21" s="125"/>
      <c r="K21" s="125"/>
      <c r="L21" s="400">
        <f t="shared" si="2"/>
        <v>0</v>
      </c>
      <c r="M21" s="376">
        <f t="shared" si="3"/>
        <v>0</v>
      </c>
      <c r="N21" s="285">
        <f t="shared" si="4"/>
        <v>0</v>
      </c>
    </row>
    <row r="22" spans="1:14" hidden="1" x14ac:dyDescent="0.2">
      <c r="A22" s="58"/>
      <c r="B22" s="8"/>
      <c r="C22" s="8"/>
      <c r="D22" s="59" t="s">
        <v>47</v>
      </c>
      <c r="E22" s="172"/>
      <c r="F22" s="173"/>
      <c r="G22" s="173"/>
      <c r="H22" s="173"/>
      <c r="I22" s="125"/>
      <c r="J22" s="125"/>
      <c r="K22" s="125"/>
      <c r="L22" s="400">
        <f t="shared" si="2"/>
        <v>0</v>
      </c>
      <c r="M22" s="376">
        <f t="shared" si="3"/>
        <v>0</v>
      </c>
      <c r="N22" s="285">
        <f t="shared" si="4"/>
        <v>0</v>
      </c>
    </row>
    <row r="23" spans="1:14" hidden="1" x14ac:dyDescent="0.2">
      <c r="A23" s="58"/>
      <c r="B23" s="8"/>
      <c r="C23" s="8"/>
      <c r="D23" s="59" t="s">
        <v>48</v>
      </c>
      <c r="E23" s="172"/>
      <c r="F23" s="173"/>
      <c r="G23" s="173"/>
      <c r="H23" s="173"/>
      <c r="I23" s="125"/>
      <c r="J23" s="125"/>
      <c r="K23" s="125"/>
      <c r="L23" s="400">
        <f t="shared" si="2"/>
        <v>0</v>
      </c>
      <c r="M23" s="376">
        <f t="shared" si="3"/>
        <v>0</v>
      </c>
      <c r="N23" s="285">
        <f t="shared" si="4"/>
        <v>0</v>
      </c>
    </row>
    <row r="24" spans="1:14" hidden="1" x14ac:dyDescent="0.2">
      <c r="A24" s="113"/>
      <c r="B24" s="8"/>
      <c r="C24" s="91"/>
      <c r="D24" s="59" t="s">
        <v>49</v>
      </c>
      <c r="E24" s="172"/>
      <c r="F24" s="173"/>
      <c r="G24" s="173"/>
      <c r="H24" s="173"/>
      <c r="I24" s="125"/>
      <c r="J24" s="125"/>
      <c r="K24" s="125"/>
      <c r="L24" s="400">
        <f t="shared" si="2"/>
        <v>0</v>
      </c>
      <c r="M24" s="376">
        <f t="shared" si="3"/>
        <v>0</v>
      </c>
      <c r="N24" s="285">
        <f t="shared" si="4"/>
        <v>0</v>
      </c>
    </row>
    <row r="25" spans="1:14" hidden="1" x14ac:dyDescent="0.2">
      <c r="A25" s="113"/>
      <c r="B25" s="8"/>
      <c r="C25" s="91"/>
      <c r="D25" s="59" t="s">
        <v>382</v>
      </c>
      <c r="E25" s="172"/>
      <c r="F25" s="173"/>
      <c r="G25" s="173"/>
      <c r="H25" s="173"/>
      <c r="I25" s="125"/>
      <c r="J25" s="125"/>
      <c r="K25" s="125"/>
      <c r="L25" s="400">
        <f t="shared" si="2"/>
        <v>0</v>
      </c>
      <c r="M25" s="376">
        <f t="shared" si="3"/>
        <v>0</v>
      </c>
      <c r="N25" s="285">
        <f t="shared" si="4"/>
        <v>0</v>
      </c>
    </row>
    <row r="26" spans="1:14" hidden="1" x14ac:dyDescent="0.2">
      <c r="A26" s="113"/>
      <c r="B26" s="8"/>
      <c r="C26" s="91"/>
      <c r="D26" s="59" t="s">
        <v>383</v>
      </c>
      <c r="E26" s="172"/>
      <c r="F26" s="173"/>
      <c r="G26" s="173"/>
      <c r="H26" s="173"/>
      <c r="I26" s="125"/>
      <c r="J26" s="125"/>
      <c r="K26" s="125"/>
      <c r="L26" s="400">
        <f t="shared" si="2"/>
        <v>0</v>
      </c>
      <c r="M26" s="376">
        <f t="shared" si="3"/>
        <v>0</v>
      </c>
      <c r="N26" s="285">
        <f t="shared" si="4"/>
        <v>0</v>
      </c>
    </row>
    <row r="27" spans="1:14" hidden="1" x14ac:dyDescent="0.2">
      <c r="A27" s="113"/>
      <c r="B27" s="8"/>
      <c r="C27" s="91"/>
      <c r="D27" s="59" t="s">
        <v>304</v>
      </c>
      <c r="E27" s="172"/>
      <c r="F27" s="173"/>
      <c r="G27" s="173"/>
      <c r="H27" s="173"/>
      <c r="I27" s="125"/>
      <c r="J27" s="125"/>
      <c r="K27" s="125"/>
      <c r="L27" s="400">
        <f t="shared" si="2"/>
        <v>0</v>
      </c>
      <c r="M27" s="376">
        <f t="shared" si="3"/>
        <v>0</v>
      </c>
      <c r="N27" s="285">
        <f t="shared" si="4"/>
        <v>0</v>
      </c>
    </row>
    <row r="28" spans="1:14" hidden="1" x14ac:dyDescent="0.2">
      <c r="A28" s="113"/>
      <c r="B28" s="8"/>
      <c r="C28" s="91"/>
      <c r="D28" s="59" t="s">
        <v>305</v>
      </c>
      <c r="E28" s="172"/>
      <c r="F28" s="173"/>
      <c r="G28" s="173"/>
      <c r="H28" s="173"/>
      <c r="I28" s="125"/>
      <c r="J28" s="125"/>
      <c r="K28" s="125"/>
      <c r="L28" s="400">
        <f t="shared" si="2"/>
        <v>0</v>
      </c>
      <c r="M28" s="376"/>
      <c r="N28" s="285"/>
    </row>
    <row r="29" spans="1:14" hidden="1" x14ac:dyDescent="0.2">
      <c r="A29" s="113"/>
      <c r="B29" s="8"/>
      <c r="C29" s="91"/>
      <c r="D29" s="59" t="s">
        <v>402</v>
      </c>
      <c r="E29" s="172"/>
      <c r="F29" s="173"/>
      <c r="G29" s="173"/>
      <c r="H29" s="173"/>
      <c r="I29" s="125"/>
      <c r="J29" s="125"/>
      <c r="K29" s="125"/>
      <c r="L29" s="400">
        <f t="shared" si="2"/>
        <v>0</v>
      </c>
      <c r="M29" s="376"/>
      <c r="N29" s="285"/>
    </row>
    <row r="30" spans="1:14" hidden="1" x14ac:dyDescent="0.2">
      <c r="A30" s="58"/>
      <c r="B30" s="8"/>
      <c r="C30" s="8"/>
      <c r="D30" s="59" t="s">
        <v>401</v>
      </c>
      <c r="E30" s="172"/>
      <c r="F30" s="173"/>
      <c r="G30" s="173"/>
      <c r="H30" s="173"/>
      <c r="I30" s="125"/>
      <c r="J30" s="125"/>
      <c r="K30" s="125"/>
      <c r="L30" s="400">
        <f t="shared" si="2"/>
        <v>0</v>
      </c>
      <c r="M30" s="376">
        <f t="shared" si="3"/>
        <v>0</v>
      </c>
      <c r="N30" s="285">
        <f t="shared" si="4"/>
        <v>0</v>
      </c>
    </row>
    <row r="31" spans="1:14" hidden="1" x14ac:dyDescent="0.2">
      <c r="A31" s="58"/>
      <c r="B31" s="8"/>
      <c r="C31" s="8"/>
      <c r="D31" s="59" t="s">
        <v>419</v>
      </c>
      <c r="E31" s="172"/>
      <c r="F31" s="173"/>
      <c r="G31" s="173"/>
      <c r="H31" s="173"/>
      <c r="I31" s="125"/>
      <c r="J31" s="125"/>
      <c r="K31" s="125"/>
      <c r="L31" s="400"/>
      <c r="M31" s="376">
        <f t="shared" si="3"/>
        <v>0</v>
      </c>
      <c r="N31" s="285">
        <f t="shared" si="4"/>
        <v>0</v>
      </c>
    </row>
    <row r="32" spans="1:14" hidden="1" x14ac:dyDescent="0.2">
      <c r="A32" s="58"/>
      <c r="B32" s="8"/>
      <c r="C32" s="8" t="s">
        <v>99</v>
      </c>
      <c r="D32" s="59" t="s">
        <v>67</v>
      </c>
      <c r="E32" s="172"/>
      <c r="F32" s="173"/>
      <c r="G32" s="173">
        <v>5000</v>
      </c>
      <c r="H32" s="173"/>
      <c r="I32" s="125"/>
      <c r="J32" s="125"/>
      <c r="K32" s="125"/>
      <c r="L32" s="400">
        <f t="shared" si="2"/>
        <v>5000</v>
      </c>
      <c r="M32" s="376">
        <f t="shared" si="3"/>
        <v>5250</v>
      </c>
      <c r="N32" s="285">
        <f t="shared" si="4"/>
        <v>5500</v>
      </c>
    </row>
    <row r="33" spans="1:14" s="10" customFormat="1" x14ac:dyDescent="0.2">
      <c r="A33" s="56" t="s">
        <v>196</v>
      </c>
      <c r="B33" s="4" t="s">
        <v>201</v>
      </c>
      <c r="C33" s="579" t="s">
        <v>284</v>
      </c>
      <c r="D33" s="575"/>
      <c r="E33" s="162">
        <f t="shared" ref="E33:N33" si="5">SUM(E34:E34)</f>
        <v>0</v>
      </c>
      <c r="F33" s="171">
        <f t="shared" si="5"/>
        <v>0</v>
      </c>
      <c r="G33" s="171">
        <f t="shared" si="5"/>
        <v>5000</v>
      </c>
      <c r="H33" s="165">
        <f t="shared" si="5"/>
        <v>0</v>
      </c>
      <c r="I33" s="129">
        <f t="shared" si="5"/>
        <v>0</v>
      </c>
      <c r="J33" s="129">
        <f t="shared" si="5"/>
        <v>0</v>
      </c>
      <c r="K33" s="129">
        <f t="shared" si="5"/>
        <v>0</v>
      </c>
      <c r="L33" s="410">
        <f t="shared" si="5"/>
        <v>5000</v>
      </c>
      <c r="M33" s="289">
        <f t="shared" si="5"/>
        <v>5250</v>
      </c>
      <c r="N33" s="171">
        <f t="shared" si="5"/>
        <v>5500</v>
      </c>
    </row>
    <row r="34" spans="1:14" ht="1.5" hidden="1" customHeight="1" x14ac:dyDescent="0.2">
      <c r="A34" s="58"/>
      <c r="B34" s="8"/>
      <c r="C34" s="8" t="s">
        <v>81</v>
      </c>
      <c r="D34" s="59" t="s">
        <v>489</v>
      </c>
      <c r="E34" s="172"/>
      <c r="F34" s="173"/>
      <c r="G34" s="237">
        <v>5000</v>
      </c>
      <c r="H34" s="125"/>
      <c r="I34" s="125"/>
      <c r="J34" s="125"/>
      <c r="K34" s="125"/>
      <c r="L34" s="400">
        <f>SUM(E34:J34)</f>
        <v>5000</v>
      </c>
      <c r="M34" s="376">
        <f>L34*1.05</f>
        <v>5250</v>
      </c>
      <c r="N34" s="285">
        <f>L34*1.1</f>
        <v>5500</v>
      </c>
    </row>
    <row r="35" spans="1:14" s="5" customFormat="1" x14ac:dyDescent="0.2">
      <c r="A35" s="56" t="s">
        <v>200</v>
      </c>
      <c r="B35" s="4" t="s">
        <v>69</v>
      </c>
      <c r="C35" s="579" t="s">
        <v>285</v>
      </c>
      <c r="D35" s="575"/>
      <c r="E35" s="162">
        <f t="shared" ref="E35:N35" si="6">SUM(E36:E44)</f>
        <v>37980</v>
      </c>
      <c r="F35" s="171">
        <f t="shared" si="6"/>
        <v>20194</v>
      </c>
      <c r="G35" s="171">
        <f t="shared" si="6"/>
        <v>84614</v>
      </c>
      <c r="H35" s="129">
        <f t="shared" si="6"/>
        <v>0</v>
      </c>
      <c r="I35" s="129">
        <f t="shared" si="6"/>
        <v>0</v>
      </c>
      <c r="J35" s="129">
        <f t="shared" si="6"/>
        <v>0</v>
      </c>
      <c r="K35" s="129">
        <f t="shared" si="6"/>
        <v>0</v>
      </c>
      <c r="L35" s="410">
        <f t="shared" si="6"/>
        <v>142788</v>
      </c>
      <c r="M35" s="289">
        <f t="shared" si="6"/>
        <v>149927.4</v>
      </c>
      <c r="N35" s="171">
        <f t="shared" si="6"/>
        <v>157066.79999999999</v>
      </c>
    </row>
    <row r="36" spans="1:14" ht="1.5" customHeight="1" x14ac:dyDescent="0.2">
      <c r="A36" s="72"/>
      <c r="B36" s="54"/>
      <c r="C36" s="8" t="s">
        <v>81</v>
      </c>
      <c r="D36" s="93" t="s">
        <v>490</v>
      </c>
      <c r="E36" s="172">
        <v>37980</v>
      </c>
      <c r="F36" s="173"/>
      <c r="G36" s="173">
        <v>19500</v>
      </c>
      <c r="H36" s="442"/>
      <c r="I36" s="125"/>
      <c r="J36" s="125"/>
      <c r="K36" s="125"/>
      <c r="L36" s="400">
        <f t="shared" ref="L36:L44" si="7">SUM(E36:J36)</f>
        <v>57480</v>
      </c>
      <c r="M36" s="376">
        <f t="shared" ref="M36:M44" si="8">L36*1.05</f>
        <v>60354</v>
      </c>
      <c r="N36" s="285">
        <f t="shared" ref="N36:N44" si="9">L36*1.1</f>
        <v>63228.000000000007</v>
      </c>
    </row>
    <row r="37" spans="1:14" hidden="1" x14ac:dyDescent="0.2">
      <c r="A37" s="72"/>
      <c r="B37" s="54"/>
      <c r="C37" s="8" t="s">
        <v>87</v>
      </c>
      <c r="D37" s="93" t="s">
        <v>491</v>
      </c>
      <c r="E37" s="172"/>
      <c r="F37" s="173">
        <v>20194</v>
      </c>
      <c r="G37" s="173">
        <v>0</v>
      </c>
      <c r="H37" s="442"/>
      <c r="I37" s="125"/>
      <c r="J37" s="125"/>
      <c r="K37" s="125"/>
      <c r="L37" s="400">
        <f t="shared" si="7"/>
        <v>20194</v>
      </c>
      <c r="M37" s="376">
        <f t="shared" si="8"/>
        <v>21203.7</v>
      </c>
      <c r="N37" s="285">
        <f t="shared" si="9"/>
        <v>22213.4</v>
      </c>
    </row>
    <row r="38" spans="1:14" ht="22.5" hidden="1" x14ac:dyDescent="0.2">
      <c r="A38" s="72"/>
      <c r="B38" s="54"/>
      <c r="C38" s="8" t="s">
        <v>98</v>
      </c>
      <c r="D38" s="93" t="s">
        <v>492</v>
      </c>
      <c r="E38" s="172"/>
      <c r="F38" s="173"/>
      <c r="G38" s="173">
        <v>664</v>
      </c>
      <c r="H38" s="442"/>
      <c r="I38" s="125"/>
      <c r="J38" s="125"/>
      <c r="K38" s="125"/>
      <c r="L38" s="400">
        <f t="shared" si="7"/>
        <v>664</v>
      </c>
      <c r="M38" s="376">
        <f t="shared" si="8"/>
        <v>697.2</v>
      </c>
      <c r="N38" s="285">
        <f t="shared" si="9"/>
        <v>730.40000000000009</v>
      </c>
    </row>
    <row r="39" spans="1:14" ht="22.5" hidden="1" x14ac:dyDescent="0.2">
      <c r="A39" s="72"/>
      <c r="B39" s="54"/>
      <c r="C39" s="8" t="s">
        <v>99</v>
      </c>
      <c r="D39" s="93" t="s">
        <v>493</v>
      </c>
      <c r="E39" s="172"/>
      <c r="F39" s="173"/>
      <c r="G39" s="173">
        <v>1950</v>
      </c>
      <c r="H39" s="442"/>
      <c r="I39" s="125"/>
      <c r="J39" s="125"/>
      <c r="K39" s="125"/>
      <c r="L39" s="400">
        <f t="shared" si="7"/>
        <v>1950</v>
      </c>
      <c r="M39" s="376">
        <f t="shared" si="8"/>
        <v>2047.5</v>
      </c>
      <c r="N39" s="285">
        <f t="shared" si="9"/>
        <v>2145</v>
      </c>
    </row>
    <row r="40" spans="1:14" ht="22.5" hidden="1" x14ac:dyDescent="0.2">
      <c r="A40" s="72"/>
      <c r="B40" s="54"/>
      <c r="C40" s="8" t="s">
        <v>100</v>
      </c>
      <c r="D40" s="93" t="s">
        <v>494</v>
      </c>
      <c r="E40" s="172"/>
      <c r="F40" s="173"/>
      <c r="G40" s="173">
        <v>35000</v>
      </c>
      <c r="H40" s="442"/>
      <c r="I40" s="125"/>
      <c r="J40" s="125"/>
      <c r="K40" s="125"/>
      <c r="L40" s="400">
        <f t="shared" si="7"/>
        <v>35000</v>
      </c>
      <c r="M40" s="376">
        <f t="shared" si="8"/>
        <v>36750</v>
      </c>
      <c r="N40" s="285">
        <f t="shared" si="9"/>
        <v>38500</v>
      </c>
    </row>
    <row r="41" spans="1:14" ht="21" hidden="1" customHeight="1" x14ac:dyDescent="0.2">
      <c r="A41" s="72"/>
      <c r="B41" s="54"/>
      <c r="C41" s="8" t="s">
        <v>105</v>
      </c>
      <c r="D41" s="392" t="s">
        <v>495</v>
      </c>
      <c r="E41" s="172"/>
      <c r="F41" s="173"/>
      <c r="G41" s="173">
        <v>10000</v>
      </c>
      <c r="H41" s="442"/>
      <c r="I41" s="125"/>
      <c r="J41" s="125"/>
      <c r="K41" s="125"/>
      <c r="L41" s="400">
        <f t="shared" si="7"/>
        <v>10000</v>
      </c>
      <c r="M41" s="376">
        <f t="shared" si="8"/>
        <v>10500</v>
      </c>
      <c r="N41" s="285">
        <f t="shared" si="9"/>
        <v>11000</v>
      </c>
    </row>
    <row r="42" spans="1:14" ht="22.5" hidden="1" x14ac:dyDescent="0.2">
      <c r="A42" s="72"/>
      <c r="B42" s="54"/>
      <c r="C42" s="8" t="s">
        <v>106</v>
      </c>
      <c r="D42" s="93" t="s">
        <v>496</v>
      </c>
      <c r="E42" s="172"/>
      <c r="F42" s="173"/>
      <c r="G42" s="173">
        <v>10000</v>
      </c>
      <c r="H42" s="442"/>
      <c r="I42" s="125"/>
      <c r="J42" s="125"/>
      <c r="K42" s="125"/>
      <c r="L42" s="400">
        <f t="shared" si="7"/>
        <v>10000</v>
      </c>
      <c r="M42" s="376">
        <f t="shared" si="8"/>
        <v>10500</v>
      </c>
      <c r="N42" s="285">
        <f t="shared" si="9"/>
        <v>11000</v>
      </c>
    </row>
    <row r="43" spans="1:14" ht="22.5" hidden="1" x14ac:dyDescent="0.2">
      <c r="A43" s="72"/>
      <c r="B43" s="54"/>
      <c r="C43" s="8" t="s">
        <v>108</v>
      </c>
      <c r="D43" s="93" t="s">
        <v>497</v>
      </c>
      <c r="E43" s="172"/>
      <c r="F43" s="173"/>
      <c r="G43" s="173">
        <v>2500</v>
      </c>
      <c r="H43" s="442"/>
      <c r="I43" s="125"/>
      <c r="J43" s="125"/>
      <c r="K43" s="125"/>
      <c r="L43" s="400">
        <f t="shared" si="7"/>
        <v>2500</v>
      </c>
      <c r="M43" s="376">
        <f t="shared" si="8"/>
        <v>2625</v>
      </c>
      <c r="N43" s="285">
        <f t="shared" si="9"/>
        <v>2750</v>
      </c>
    </row>
    <row r="44" spans="1:14" ht="21.75" hidden="1" customHeight="1" x14ac:dyDescent="0.2">
      <c r="A44" s="72"/>
      <c r="B44" s="54"/>
      <c r="C44" s="8" t="s">
        <v>131</v>
      </c>
      <c r="D44" s="93" t="s">
        <v>498</v>
      </c>
      <c r="E44" s="172"/>
      <c r="F44" s="173"/>
      <c r="G44" s="173">
        <v>5000</v>
      </c>
      <c r="H44" s="442"/>
      <c r="I44" s="125"/>
      <c r="J44" s="125"/>
      <c r="K44" s="125"/>
      <c r="L44" s="400">
        <f t="shared" si="7"/>
        <v>5000</v>
      </c>
      <c r="M44" s="376">
        <f t="shared" si="8"/>
        <v>5250</v>
      </c>
      <c r="N44" s="285">
        <f t="shared" si="9"/>
        <v>5500</v>
      </c>
    </row>
    <row r="45" spans="1:14" s="16" customFormat="1" ht="15.75" customHeight="1" x14ac:dyDescent="0.2">
      <c r="A45" s="56" t="s">
        <v>198</v>
      </c>
      <c r="B45" s="4" t="s">
        <v>199</v>
      </c>
      <c r="C45" s="579" t="s">
        <v>0</v>
      </c>
      <c r="D45" s="575"/>
      <c r="E45" s="162">
        <f t="shared" ref="E45:N46" si="10">E46</f>
        <v>0</v>
      </c>
      <c r="F45" s="171">
        <f t="shared" si="10"/>
        <v>0</v>
      </c>
      <c r="G45" s="171">
        <f t="shared" si="10"/>
        <v>5000</v>
      </c>
      <c r="H45" s="129">
        <f t="shared" si="10"/>
        <v>0</v>
      </c>
      <c r="I45" s="129">
        <f t="shared" si="10"/>
        <v>0</v>
      </c>
      <c r="J45" s="129">
        <f t="shared" si="10"/>
        <v>0</v>
      </c>
      <c r="K45" s="129">
        <f t="shared" si="10"/>
        <v>0</v>
      </c>
      <c r="L45" s="410">
        <f t="shared" si="10"/>
        <v>5000</v>
      </c>
      <c r="M45" s="289">
        <f t="shared" si="10"/>
        <v>5250</v>
      </c>
      <c r="N45" s="171">
        <f t="shared" si="10"/>
        <v>5500</v>
      </c>
    </row>
    <row r="46" spans="1:14" s="7" customFormat="1" ht="14.25" customHeight="1" x14ac:dyDescent="0.2">
      <c r="A46" s="30"/>
      <c r="B46" s="6" t="s">
        <v>80</v>
      </c>
      <c r="C46" s="6" t="s">
        <v>70</v>
      </c>
      <c r="D46" s="35"/>
      <c r="E46" s="248">
        <f t="shared" si="10"/>
        <v>0</v>
      </c>
      <c r="F46" s="220">
        <f t="shared" si="10"/>
        <v>0</v>
      </c>
      <c r="G46" s="220">
        <f t="shared" si="10"/>
        <v>5000</v>
      </c>
      <c r="H46" s="134">
        <f t="shared" si="10"/>
        <v>0</v>
      </c>
      <c r="I46" s="134">
        <f t="shared" si="10"/>
        <v>0</v>
      </c>
      <c r="J46" s="134">
        <f t="shared" si="10"/>
        <v>0</v>
      </c>
      <c r="K46" s="134">
        <f t="shared" si="10"/>
        <v>0</v>
      </c>
      <c r="L46" s="406">
        <f t="shared" si="10"/>
        <v>5000</v>
      </c>
      <c r="M46" s="344">
        <f t="shared" si="10"/>
        <v>5250</v>
      </c>
      <c r="N46" s="220">
        <f t="shared" si="10"/>
        <v>5500</v>
      </c>
    </row>
    <row r="47" spans="1:14" hidden="1" x14ac:dyDescent="0.2">
      <c r="A47" s="94"/>
      <c r="B47" s="95"/>
      <c r="C47" s="95" t="s">
        <v>81</v>
      </c>
      <c r="D47" s="332" t="s">
        <v>499</v>
      </c>
      <c r="E47" s="172"/>
      <c r="F47" s="173"/>
      <c r="G47" s="173">
        <v>5000</v>
      </c>
      <c r="H47" s="125"/>
      <c r="I47" s="125"/>
      <c r="J47" s="125"/>
      <c r="K47" s="125"/>
      <c r="L47" s="400">
        <f>SUM(E47:J47)</f>
        <v>5000</v>
      </c>
      <c r="M47" s="376">
        <f>L47*1.05</f>
        <v>5250</v>
      </c>
      <c r="N47" s="285">
        <f>L47*1.1</f>
        <v>5500</v>
      </c>
    </row>
    <row r="48" spans="1:14" s="114" customFormat="1" ht="22.5" customHeight="1" x14ac:dyDescent="0.2">
      <c r="A48" s="115" t="s">
        <v>71</v>
      </c>
      <c r="B48" s="112" t="s">
        <v>72</v>
      </c>
      <c r="C48" s="668" t="s">
        <v>1</v>
      </c>
      <c r="D48" s="669"/>
      <c r="E48" s="159">
        <f>SUM(E49+E62+E64+E65:E65)</f>
        <v>0</v>
      </c>
      <c r="F48" s="159">
        <f>SUM(F49+F64+F65)</f>
        <v>500</v>
      </c>
      <c r="G48" s="159">
        <f>SUM(G50:G65)</f>
        <v>14400</v>
      </c>
      <c r="H48" s="159">
        <f>SUM(H49+H65)</f>
        <v>17200</v>
      </c>
      <c r="I48" s="159">
        <f>SUM(I49+I62+I64+I65:I65)</f>
        <v>0</v>
      </c>
      <c r="J48" s="159">
        <f>SUM(J49+J62+J64+J65:J65)</f>
        <v>0</v>
      </c>
      <c r="K48" s="159">
        <f>SUM(K49+K62+K64+K65:K65)</f>
        <v>0</v>
      </c>
      <c r="L48" s="421">
        <f>SUM(E48:J48)</f>
        <v>32100</v>
      </c>
      <c r="M48" s="376">
        <f>L48*1.05</f>
        <v>33705</v>
      </c>
      <c r="N48" s="285">
        <f>L48*1.1</f>
        <v>35310</v>
      </c>
    </row>
    <row r="49" spans="1:14" s="49" customFormat="1" ht="0.75" customHeight="1" x14ac:dyDescent="0.2">
      <c r="A49" s="98"/>
      <c r="B49" s="374"/>
      <c r="C49" s="375" t="s">
        <v>315</v>
      </c>
      <c r="D49" s="393" t="s">
        <v>558</v>
      </c>
      <c r="E49" s="175"/>
      <c r="F49" s="176"/>
      <c r="G49" s="159"/>
      <c r="H49" s="134">
        <f>SUM(H50:H62)</f>
        <v>17200</v>
      </c>
      <c r="I49" s="139"/>
      <c r="J49" s="139"/>
      <c r="K49" s="139"/>
      <c r="L49" s="422">
        <f>SUM(L50:L65)</f>
        <v>32100</v>
      </c>
      <c r="M49" s="433">
        <f>H49*1.05</f>
        <v>18060</v>
      </c>
      <c r="N49" s="250">
        <f>H49*1.1</f>
        <v>18920</v>
      </c>
    </row>
    <row r="50" spans="1:14" s="12" customFormat="1" ht="0.75" hidden="1" customHeight="1" x14ac:dyDescent="0.2">
      <c r="A50" s="113"/>
      <c r="B50" s="96"/>
      <c r="C50" s="96" t="s">
        <v>81</v>
      </c>
      <c r="D50" s="59" t="s">
        <v>500</v>
      </c>
      <c r="E50" s="172"/>
      <c r="F50" s="173"/>
      <c r="G50" s="173"/>
      <c r="H50" s="173">
        <v>5000</v>
      </c>
      <c r="I50" s="125"/>
      <c r="J50" s="125"/>
      <c r="K50" s="125"/>
      <c r="L50" s="400">
        <f>SUM(E50:J50)</f>
        <v>5000</v>
      </c>
      <c r="M50" s="376">
        <f t="shared" ref="M50:M64" si="11">L50*1.05</f>
        <v>5250</v>
      </c>
      <c r="N50" s="285">
        <f t="shared" ref="N50:N64" si="12">L50*1.1</f>
        <v>5500</v>
      </c>
    </row>
    <row r="51" spans="1:14" s="12" customFormat="1" hidden="1" x14ac:dyDescent="0.2">
      <c r="A51" s="113"/>
      <c r="B51" s="96"/>
      <c r="C51" s="96" t="s">
        <v>87</v>
      </c>
      <c r="D51" s="93" t="s">
        <v>501</v>
      </c>
      <c r="E51" s="172"/>
      <c r="F51" s="173"/>
      <c r="G51" s="173">
        <v>3000</v>
      </c>
      <c r="H51" s="173"/>
      <c r="I51" s="125"/>
      <c r="J51" s="125"/>
      <c r="K51" s="125"/>
      <c r="L51" s="400">
        <f t="shared" ref="L51:L64" si="13">SUM(E51:J51)</f>
        <v>3000</v>
      </c>
      <c r="M51" s="376">
        <f t="shared" si="11"/>
        <v>3150</v>
      </c>
      <c r="N51" s="285">
        <f t="shared" si="12"/>
        <v>3300.0000000000005</v>
      </c>
    </row>
    <row r="52" spans="1:14" s="12" customFormat="1" hidden="1" x14ac:dyDescent="0.2">
      <c r="A52" s="113"/>
      <c r="B52" s="96"/>
      <c r="C52" s="96" t="s">
        <v>98</v>
      </c>
      <c r="D52" s="93" t="s">
        <v>502</v>
      </c>
      <c r="E52" s="172"/>
      <c r="F52" s="173"/>
      <c r="G52" s="173">
        <v>500</v>
      </c>
      <c r="H52" s="173"/>
      <c r="I52" s="125"/>
      <c r="J52" s="125"/>
      <c r="K52" s="125"/>
      <c r="L52" s="400">
        <f t="shared" si="13"/>
        <v>500</v>
      </c>
      <c r="M52" s="376">
        <f t="shared" si="11"/>
        <v>525</v>
      </c>
      <c r="N52" s="285">
        <f t="shared" si="12"/>
        <v>550</v>
      </c>
    </row>
    <row r="53" spans="1:14" s="12" customFormat="1" hidden="1" x14ac:dyDescent="0.2">
      <c r="A53" s="113"/>
      <c r="B53" s="96"/>
      <c r="C53" s="96" t="s">
        <v>99</v>
      </c>
      <c r="D53" s="93" t="s">
        <v>503</v>
      </c>
      <c r="E53" s="172"/>
      <c r="F53" s="173"/>
      <c r="G53" s="173"/>
      <c r="H53" s="173">
        <v>2500</v>
      </c>
      <c r="I53" s="125"/>
      <c r="J53" s="125"/>
      <c r="K53" s="125"/>
      <c r="L53" s="400">
        <f t="shared" si="13"/>
        <v>2500</v>
      </c>
      <c r="M53" s="376">
        <f t="shared" si="11"/>
        <v>2625</v>
      </c>
      <c r="N53" s="285">
        <f t="shared" si="12"/>
        <v>2750</v>
      </c>
    </row>
    <row r="54" spans="1:14" s="12" customFormat="1" hidden="1" x14ac:dyDescent="0.2">
      <c r="A54" s="113"/>
      <c r="B54" s="97"/>
      <c r="C54" s="96" t="s">
        <v>100</v>
      </c>
      <c r="D54" s="93" t="s">
        <v>504</v>
      </c>
      <c r="E54" s="172"/>
      <c r="F54" s="173"/>
      <c r="G54" s="173">
        <v>2200</v>
      </c>
      <c r="H54" s="173"/>
      <c r="I54" s="125"/>
      <c r="J54" s="125"/>
      <c r="K54" s="125"/>
      <c r="L54" s="400">
        <f t="shared" si="13"/>
        <v>2200</v>
      </c>
      <c r="M54" s="376">
        <f t="shared" si="11"/>
        <v>2310</v>
      </c>
      <c r="N54" s="285">
        <f t="shared" si="12"/>
        <v>2420</v>
      </c>
    </row>
    <row r="55" spans="1:14" s="12" customFormat="1" hidden="1" x14ac:dyDescent="0.2">
      <c r="A55" s="113"/>
      <c r="B55" s="97"/>
      <c r="C55" s="96" t="s">
        <v>105</v>
      </c>
      <c r="D55" s="93" t="s">
        <v>505</v>
      </c>
      <c r="E55" s="172"/>
      <c r="F55" s="173"/>
      <c r="G55" s="173"/>
      <c r="H55" s="173"/>
      <c r="I55" s="125"/>
      <c r="J55" s="125"/>
      <c r="K55" s="125"/>
      <c r="L55" s="400">
        <f t="shared" si="13"/>
        <v>0</v>
      </c>
      <c r="M55" s="376"/>
      <c r="N55" s="285"/>
    </row>
    <row r="56" spans="1:14" s="12" customFormat="1" hidden="1" x14ac:dyDescent="0.2">
      <c r="A56" s="113"/>
      <c r="B56" s="96"/>
      <c r="C56" s="96" t="s">
        <v>106</v>
      </c>
      <c r="D56" s="93" t="s">
        <v>506</v>
      </c>
      <c r="E56" s="172"/>
      <c r="F56" s="173"/>
      <c r="G56" s="173"/>
      <c r="H56" s="173">
        <v>3000</v>
      </c>
      <c r="I56" s="125"/>
      <c r="J56" s="125"/>
      <c r="K56" s="125"/>
      <c r="L56" s="400">
        <f t="shared" si="13"/>
        <v>3000</v>
      </c>
      <c r="M56" s="376">
        <f t="shared" si="11"/>
        <v>3150</v>
      </c>
      <c r="N56" s="285">
        <f t="shared" si="12"/>
        <v>3300.0000000000005</v>
      </c>
    </row>
    <row r="57" spans="1:14" s="12" customFormat="1" hidden="1" x14ac:dyDescent="0.2">
      <c r="A57" s="113"/>
      <c r="B57" s="96"/>
      <c r="C57" s="96" t="s">
        <v>108</v>
      </c>
      <c r="D57" s="93" t="s">
        <v>507</v>
      </c>
      <c r="E57" s="172"/>
      <c r="F57" s="173"/>
      <c r="G57" s="173"/>
      <c r="H57" s="173"/>
      <c r="I57" s="125"/>
      <c r="J57" s="125"/>
      <c r="K57" s="125"/>
      <c r="L57" s="400">
        <f t="shared" si="13"/>
        <v>0</v>
      </c>
      <c r="M57" s="376">
        <f t="shared" si="11"/>
        <v>0</v>
      </c>
      <c r="N57" s="285">
        <f t="shared" si="12"/>
        <v>0</v>
      </c>
    </row>
    <row r="58" spans="1:14" s="12" customFormat="1" hidden="1" x14ac:dyDescent="0.2">
      <c r="A58" s="113"/>
      <c r="B58" s="96"/>
      <c r="C58" s="96" t="s">
        <v>131</v>
      </c>
      <c r="D58" s="93" t="s">
        <v>508</v>
      </c>
      <c r="E58" s="172"/>
      <c r="F58" s="173"/>
      <c r="G58" s="173">
        <v>0</v>
      </c>
      <c r="H58" s="173"/>
      <c r="I58" s="125"/>
      <c r="J58" s="125"/>
      <c r="K58" s="125"/>
      <c r="L58" s="400">
        <f t="shared" si="13"/>
        <v>0</v>
      </c>
      <c r="M58" s="376">
        <f t="shared" si="11"/>
        <v>0</v>
      </c>
      <c r="N58" s="285">
        <f t="shared" si="12"/>
        <v>0</v>
      </c>
    </row>
    <row r="59" spans="1:14" s="12" customFormat="1" hidden="1" x14ac:dyDescent="0.2">
      <c r="A59" s="113"/>
      <c r="B59" s="96"/>
      <c r="C59" s="96" t="s">
        <v>132</v>
      </c>
      <c r="D59" s="93" t="s">
        <v>509</v>
      </c>
      <c r="E59" s="172"/>
      <c r="F59" s="173"/>
      <c r="G59" s="173"/>
      <c r="H59" s="173">
        <v>200</v>
      </c>
      <c r="I59" s="125"/>
      <c r="J59" s="125"/>
      <c r="K59" s="125"/>
      <c r="L59" s="400">
        <f t="shared" si="13"/>
        <v>200</v>
      </c>
      <c r="M59" s="376">
        <f t="shared" si="11"/>
        <v>210</v>
      </c>
      <c r="N59" s="285">
        <f t="shared" si="12"/>
        <v>220.00000000000003</v>
      </c>
    </row>
    <row r="60" spans="1:14" s="12" customFormat="1" ht="13.5" hidden="1" customHeight="1" x14ac:dyDescent="0.2">
      <c r="A60" s="113"/>
      <c r="B60" s="96"/>
      <c r="C60" s="111" t="s">
        <v>173</v>
      </c>
      <c r="D60" s="93" t="s">
        <v>510</v>
      </c>
      <c r="E60" s="172"/>
      <c r="F60" s="173"/>
      <c r="G60" s="173"/>
      <c r="H60" s="173">
        <v>1000</v>
      </c>
      <c r="I60" s="125"/>
      <c r="J60" s="125"/>
      <c r="K60" s="125"/>
      <c r="L60" s="400">
        <f t="shared" si="13"/>
        <v>1000</v>
      </c>
      <c r="M60" s="376">
        <f t="shared" si="11"/>
        <v>1050</v>
      </c>
      <c r="N60" s="285">
        <f t="shared" si="12"/>
        <v>1100</v>
      </c>
    </row>
    <row r="61" spans="1:14" s="12" customFormat="1" hidden="1" x14ac:dyDescent="0.2">
      <c r="A61" s="170"/>
      <c r="B61" s="111"/>
      <c r="C61" s="111" t="s">
        <v>174</v>
      </c>
      <c r="D61" s="394" t="s">
        <v>511</v>
      </c>
      <c r="E61" s="172"/>
      <c r="F61" s="173"/>
      <c r="G61" s="173"/>
      <c r="H61" s="173">
        <v>3000</v>
      </c>
      <c r="I61" s="125"/>
      <c r="J61" s="125"/>
      <c r="K61" s="125"/>
      <c r="L61" s="400">
        <f t="shared" si="13"/>
        <v>3000</v>
      </c>
      <c r="M61" s="376">
        <f t="shared" si="11"/>
        <v>3150</v>
      </c>
      <c r="N61" s="285">
        <f t="shared" si="12"/>
        <v>3300.0000000000005</v>
      </c>
    </row>
    <row r="62" spans="1:14" s="12" customFormat="1" hidden="1" x14ac:dyDescent="0.2">
      <c r="A62" s="170"/>
      <c r="B62" s="111"/>
      <c r="C62" s="111" t="s">
        <v>78</v>
      </c>
      <c r="D62" s="394" t="s">
        <v>512</v>
      </c>
      <c r="E62" s="251"/>
      <c r="F62" s="252"/>
      <c r="G62" s="252">
        <v>2000</v>
      </c>
      <c r="H62" s="252">
        <v>2500</v>
      </c>
      <c r="I62" s="180"/>
      <c r="J62" s="180"/>
      <c r="K62" s="180"/>
      <c r="L62" s="400">
        <f t="shared" si="13"/>
        <v>4500</v>
      </c>
      <c r="M62" s="376">
        <f t="shared" si="11"/>
        <v>4725</v>
      </c>
      <c r="N62" s="285">
        <f t="shared" si="12"/>
        <v>4950</v>
      </c>
    </row>
    <row r="63" spans="1:14" s="12" customFormat="1" hidden="1" x14ac:dyDescent="0.2">
      <c r="A63" s="170"/>
      <c r="B63" s="111"/>
      <c r="C63" s="111" t="s">
        <v>79</v>
      </c>
      <c r="D63" s="394" t="s">
        <v>573</v>
      </c>
      <c r="E63" s="251"/>
      <c r="F63" s="252"/>
      <c r="G63" s="252">
        <v>5000</v>
      </c>
      <c r="H63" s="252"/>
      <c r="I63" s="180"/>
      <c r="J63" s="180"/>
      <c r="K63" s="180"/>
      <c r="L63" s="400">
        <f>SUM(E63:K63)</f>
        <v>5000</v>
      </c>
      <c r="M63" s="376">
        <f t="shared" si="11"/>
        <v>5250</v>
      </c>
      <c r="N63" s="285">
        <f t="shared" si="12"/>
        <v>5500</v>
      </c>
    </row>
    <row r="64" spans="1:14" s="12" customFormat="1" hidden="1" x14ac:dyDescent="0.2">
      <c r="A64" s="170"/>
      <c r="B64" s="111"/>
      <c r="C64" s="96" t="s">
        <v>79</v>
      </c>
      <c r="D64" s="394" t="s">
        <v>513</v>
      </c>
      <c r="E64" s="251"/>
      <c r="F64" s="252">
        <v>500</v>
      </c>
      <c r="G64" s="252"/>
      <c r="H64" s="252"/>
      <c r="I64" s="180"/>
      <c r="J64" s="180"/>
      <c r="K64" s="180"/>
      <c r="L64" s="400">
        <f t="shared" si="13"/>
        <v>500</v>
      </c>
      <c r="M64" s="376">
        <f t="shared" si="11"/>
        <v>525</v>
      </c>
      <c r="N64" s="285">
        <f t="shared" si="12"/>
        <v>550</v>
      </c>
    </row>
    <row r="65" spans="1:14" s="12" customFormat="1" ht="13.5" hidden="1" thickBot="1" x14ac:dyDescent="0.25">
      <c r="A65" s="109"/>
      <c r="B65" s="110"/>
      <c r="C65" s="96" t="s">
        <v>387</v>
      </c>
      <c r="D65" s="227" t="s">
        <v>514</v>
      </c>
      <c r="E65" s="204"/>
      <c r="F65" s="156"/>
      <c r="G65" s="156">
        <v>1700</v>
      </c>
      <c r="H65" s="156"/>
      <c r="I65" s="137"/>
      <c r="J65" s="137"/>
      <c r="K65" s="137"/>
      <c r="L65" s="400">
        <f>SUM(E65:J65)</f>
        <v>1700</v>
      </c>
      <c r="M65" s="490">
        <f>L65*1.05</f>
        <v>1785</v>
      </c>
      <c r="N65" s="365">
        <f>L65*1.1</f>
        <v>1870.0000000000002</v>
      </c>
    </row>
    <row r="66" spans="1:14" s="12" customFormat="1" x14ac:dyDescent="0.2">
      <c r="A66" s="2"/>
      <c r="B66" s="2"/>
      <c r="C66" s="2"/>
      <c r="D66" s="2"/>
      <c r="E66" s="262"/>
      <c r="F66" s="262"/>
      <c r="G66" s="262"/>
    </row>
  </sheetData>
  <mergeCells count="12">
    <mergeCell ref="A1:D1"/>
    <mergeCell ref="A2:D2"/>
    <mergeCell ref="M3:M5"/>
    <mergeCell ref="N3:N5"/>
    <mergeCell ref="A3:D5"/>
    <mergeCell ref="E3:L3"/>
    <mergeCell ref="C48:D48"/>
    <mergeCell ref="A6:D6"/>
    <mergeCell ref="B7:D7"/>
    <mergeCell ref="C45:D45"/>
    <mergeCell ref="C35:D35"/>
    <mergeCell ref="C33:D33"/>
  </mergeCells>
  <phoneticPr fontId="0" type="noConversion"/>
  <pageMargins left="0.19685039370078741" right="0.11811023622047245" top="0.35433070866141736" bottom="0.15748031496062992" header="0.31496062992125984" footer="0.31496062992125984"/>
  <pageSetup paperSize="9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workbookViewId="0">
      <selection activeCell="G25" sqref="G25"/>
    </sheetView>
  </sheetViews>
  <sheetFormatPr defaultRowHeight="12.75" x14ac:dyDescent="0.2"/>
  <cols>
    <col min="1" max="1" width="4.28515625" style="2" customWidth="1"/>
    <col min="2" max="2" width="5.42578125" style="2" customWidth="1"/>
    <col min="3" max="3" width="4.140625" style="2" customWidth="1"/>
    <col min="4" max="4" width="33.42578125" style="2" customWidth="1"/>
    <col min="5" max="5" width="6.42578125" style="232" customWidth="1"/>
    <col min="6" max="6" width="6.5703125" style="232" customWidth="1"/>
    <col min="7" max="7" width="7.42578125" style="232" customWidth="1"/>
    <col min="8" max="8" width="4" style="232" customWidth="1"/>
    <col min="9" max="9" width="3.42578125" style="232" customWidth="1"/>
    <col min="10" max="10" width="6.140625" style="232" customWidth="1"/>
    <col min="11" max="11" width="4.5703125" style="232" customWidth="1"/>
    <col min="12" max="12" width="7.42578125" style="232" customWidth="1"/>
    <col min="13" max="14" width="9.7109375" style="2" hidden="1" customWidth="1"/>
    <col min="15" max="16384" width="9.140625" style="2"/>
  </cols>
  <sheetData>
    <row r="1" spans="1:14" ht="15.75" x14ac:dyDescent="0.25">
      <c r="A1" s="683" t="s">
        <v>202</v>
      </c>
      <c r="B1" s="684"/>
      <c r="C1" s="684"/>
      <c r="D1" s="684"/>
      <c r="E1" s="500"/>
      <c r="F1" s="500"/>
      <c r="G1" s="500"/>
      <c r="H1" s="500"/>
      <c r="I1" s="500"/>
      <c r="J1" s="500"/>
      <c r="K1" s="500"/>
      <c r="L1" s="501"/>
    </row>
    <row r="2" spans="1:14" x14ac:dyDescent="0.2">
      <c r="A2" s="685"/>
      <c r="B2" s="686"/>
      <c r="C2" s="686"/>
      <c r="D2" s="686"/>
      <c r="E2" s="262"/>
      <c r="F2" s="262"/>
      <c r="G2" s="262"/>
      <c r="H2" s="262"/>
      <c r="I2" s="262"/>
      <c r="J2" s="262"/>
      <c r="K2" s="262"/>
      <c r="L2" s="502"/>
    </row>
    <row r="3" spans="1:14" customFormat="1" ht="12.75" customHeight="1" x14ac:dyDescent="0.2">
      <c r="A3" s="680" t="s">
        <v>538</v>
      </c>
      <c r="B3" s="681"/>
      <c r="C3" s="681"/>
      <c r="D3" s="681"/>
      <c r="E3" s="678" t="s">
        <v>600</v>
      </c>
      <c r="F3" s="678"/>
      <c r="G3" s="678"/>
      <c r="H3" s="678"/>
      <c r="I3" s="678"/>
      <c r="J3" s="678"/>
      <c r="K3" s="678"/>
      <c r="L3" s="679"/>
      <c r="M3" s="618" t="s">
        <v>309</v>
      </c>
      <c r="N3" s="645" t="s">
        <v>310</v>
      </c>
    </row>
    <row r="4" spans="1:14" customFormat="1" x14ac:dyDescent="0.2">
      <c r="A4" s="682"/>
      <c r="B4" s="681"/>
      <c r="C4" s="681"/>
      <c r="D4" s="681"/>
      <c r="E4" s="424">
        <v>610</v>
      </c>
      <c r="F4" s="424">
        <v>620</v>
      </c>
      <c r="G4" s="424">
        <v>630</v>
      </c>
      <c r="H4" s="424">
        <v>640</v>
      </c>
      <c r="I4" s="424">
        <v>650</v>
      </c>
      <c r="J4" s="424">
        <v>700</v>
      </c>
      <c r="K4" s="424">
        <v>800</v>
      </c>
      <c r="L4" s="503" t="s">
        <v>95</v>
      </c>
      <c r="M4" s="618"/>
      <c r="N4" s="645"/>
    </row>
    <row r="5" spans="1:14" customFormat="1" ht="12.75" hidden="1" customHeight="1" x14ac:dyDescent="0.2">
      <c r="A5" s="682"/>
      <c r="B5" s="681"/>
      <c r="C5" s="681"/>
      <c r="D5" s="681"/>
      <c r="E5" s="9"/>
      <c r="F5" s="9"/>
      <c r="G5" s="9"/>
      <c r="H5" s="9"/>
      <c r="I5" s="9"/>
      <c r="J5" s="9"/>
      <c r="K5" s="9"/>
      <c r="L5" s="504"/>
      <c r="M5" s="618"/>
      <c r="N5" s="645"/>
    </row>
    <row r="6" spans="1:14" x14ac:dyDescent="0.2">
      <c r="A6" s="505" t="s">
        <v>202</v>
      </c>
      <c r="B6" s="427"/>
      <c r="C6" s="427"/>
      <c r="D6" s="427"/>
      <c r="E6" s="434">
        <f>E7+E13+E20+E28+E36</f>
        <v>255113</v>
      </c>
      <c r="F6" s="434">
        <f>F7+F13+F20+F28+F36</f>
        <v>98153</v>
      </c>
      <c r="G6" s="434">
        <f>G7+G13+G20+G28+G36+G43</f>
        <v>207122</v>
      </c>
      <c r="H6" s="434">
        <f>H7+H13+H20+H28+H36</f>
        <v>0</v>
      </c>
      <c r="I6" s="434">
        <f>I7+I13+I20+I28+I36</f>
        <v>0</v>
      </c>
      <c r="J6" s="434">
        <f>J7+J13+J20+J28+J36+J43</f>
        <v>0</v>
      </c>
      <c r="K6" s="434">
        <f>K7+K13+K20+K28+K36</f>
        <v>0</v>
      </c>
      <c r="L6" s="506">
        <f>L7+L13+L20+L28+L36+L43</f>
        <v>560388</v>
      </c>
      <c r="M6" s="499">
        <f>M7+M13+M20+M28+M36</f>
        <v>583157.4</v>
      </c>
      <c r="N6" s="434">
        <f>N7+N13+N20+N28+N36</f>
        <v>610926.80000000005</v>
      </c>
    </row>
    <row r="7" spans="1:14" s="5" customFormat="1" ht="12" x14ac:dyDescent="0.2">
      <c r="A7" s="56" t="s">
        <v>203</v>
      </c>
      <c r="B7" s="4" t="s">
        <v>204</v>
      </c>
      <c r="C7" s="4"/>
      <c r="D7" s="4"/>
      <c r="E7" s="176">
        <f>E8</f>
        <v>0</v>
      </c>
      <c r="F7" s="176">
        <f t="shared" ref="F7:N7" si="0">F8</f>
        <v>0</v>
      </c>
      <c r="G7" s="176">
        <f t="shared" si="0"/>
        <v>50000</v>
      </c>
      <c r="H7" s="176">
        <f t="shared" si="0"/>
        <v>0</v>
      </c>
      <c r="I7" s="176">
        <f t="shared" si="0"/>
        <v>0</v>
      </c>
      <c r="J7" s="176">
        <f t="shared" si="0"/>
        <v>0</v>
      </c>
      <c r="K7" s="176">
        <f t="shared" si="0"/>
        <v>0</v>
      </c>
      <c r="L7" s="507">
        <f t="shared" si="0"/>
        <v>50000</v>
      </c>
      <c r="M7" s="498">
        <f t="shared" si="0"/>
        <v>48300</v>
      </c>
      <c r="N7" s="176">
        <f t="shared" si="0"/>
        <v>50600</v>
      </c>
    </row>
    <row r="8" spans="1:14" s="11" customFormat="1" ht="9" customHeight="1" x14ac:dyDescent="0.15">
      <c r="A8" s="30"/>
      <c r="B8" s="6" t="s">
        <v>205</v>
      </c>
      <c r="C8" s="6" t="s">
        <v>206</v>
      </c>
      <c r="D8" s="6"/>
      <c r="E8" s="406">
        <f t="shared" ref="E8:L8" si="1">SUM(E9:E12)</f>
        <v>0</v>
      </c>
      <c r="F8" s="406">
        <f t="shared" si="1"/>
        <v>0</v>
      </c>
      <c r="G8" s="406">
        <f t="shared" si="1"/>
        <v>50000</v>
      </c>
      <c r="H8" s="406">
        <f t="shared" si="1"/>
        <v>0</v>
      </c>
      <c r="I8" s="406">
        <f t="shared" si="1"/>
        <v>0</v>
      </c>
      <c r="J8" s="406">
        <f t="shared" si="1"/>
        <v>0</v>
      </c>
      <c r="K8" s="406">
        <f t="shared" si="1"/>
        <v>0</v>
      </c>
      <c r="L8" s="508">
        <f t="shared" si="1"/>
        <v>50000</v>
      </c>
      <c r="M8" s="344">
        <f>SUM(M9:M10)</f>
        <v>48300</v>
      </c>
      <c r="N8" s="220">
        <f>SUM(N9:N10)</f>
        <v>50600</v>
      </c>
    </row>
    <row r="9" spans="1:14" ht="12" hidden="1" customHeight="1" x14ac:dyDescent="0.2">
      <c r="A9" s="58"/>
      <c r="B9" s="8"/>
      <c r="C9" s="8" t="s">
        <v>81</v>
      </c>
      <c r="D9" s="8" t="s">
        <v>57</v>
      </c>
      <c r="E9" s="173"/>
      <c r="F9" s="173"/>
      <c r="G9" s="173">
        <v>28000</v>
      </c>
      <c r="H9" s="173"/>
      <c r="I9" s="173"/>
      <c r="J9" s="173"/>
      <c r="K9" s="173"/>
      <c r="L9" s="509">
        <f>SUM(E9:J9)</f>
        <v>28000</v>
      </c>
      <c r="M9" s="211">
        <f>L9*1.05</f>
        <v>29400</v>
      </c>
      <c r="N9" s="125">
        <f>L9*1.1</f>
        <v>30800.000000000004</v>
      </c>
    </row>
    <row r="10" spans="1:14" s="11" customFormat="1" ht="11.25" hidden="1" x14ac:dyDescent="0.2">
      <c r="A10" s="30"/>
      <c r="B10" s="6"/>
      <c r="C10" s="8" t="s">
        <v>87</v>
      </c>
      <c r="D10" s="8" t="s">
        <v>350</v>
      </c>
      <c r="E10" s="220"/>
      <c r="F10" s="220"/>
      <c r="G10" s="173">
        <v>18000</v>
      </c>
      <c r="H10" s="220"/>
      <c r="I10" s="220"/>
      <c r="J10" s="220"/>
      <c r="K10" s="220"/>
      <c r="L10" s="509">
        <f>SUM(E10:J10)</f>
        <v>18000</v>
      </c>
      <c r="M10" s="211">
        <f>L10*1.05</f>
        <v>18900</v>
      </c>
      <c r="N10" s="125">
        <f>L10*1.1</f>
        <v>19800</v>
      </c>
    </row>
    <row r="11" spans="1:14" hidden="1" x14ac:dyDescent="0.2">
      <c r="A11" s="58"/>
      <c r="B11" s="8"/>
      <c r="C11" s="8" t="s">
        <v>99</v>
      </c>
      <c r="D11" s="8" t="s">
        <v>405</v>
      </c>
      <c r="E11" s="173"/>
      <c r="F11" s="173"/>
      <c r="G11" s="173">
        <v>2000</v>
      </c>
      <c r="H11" s="173"/>
      <c r="I11" s="173"/>
      <c r="J11" s="173"/>
      <c r="K11" s="173"/>
      <c r="L11" s="509">
        <f>SUM(E11:J11)</f>
        <v>2000</v>
      </c>
      <c r="M11" s="211"/>
      <c r="N11" s="125"/>
    </row>
    <row r="12" spans="1:14" hidden="1" x14ac:dyDescent="0.2">
      <c r="A12" s="58"/>
      <c r="B12" s="6"/>
      <c r="C12" s="8" t="s">
        <v>105</v>
      </c>
      <c r="D12" s="8" t="s">
        <v>427</v>
      </c>
      <c r="E12" s="173"/>
      <c r="F12" s="173"/>
      <c r="G12" s="173">
        <v>2000</v>
      </c>
      <c r="H12" s="173"/>
      <c r="I12" s="173"/>
      <c r="J12" s="173"/>
      <c r="K12" s="173"/>
      <c r="L12" s="509">
        <f>SUM(E12:J12)</f>
        <v>2000</v>
      </c>
      <c r="M12" s="211"/>
      <c r="N12" s="125"/>
    </row>
    <row r="13" spans="1:14" s="5" customFormat="1" ht="12" x14ac:dyDescent="0.2">
      <c r="A13" s="56" t="s">
        <v>207</v>
      </c>
      <c r="B13" s="4" t="s">
        <v>210</v>
      </c>
      <c r="C13" s="4"/>
      <c r="D13" s="4"/>
      <c r="E13" s="176">
        <f t="shared" ref="E13:N13" si="2">E14</f>
        <v>375</v>
      </c>
      <c r="F13" s="176">
        <f t="shared" si="2"/>
        <v>130</v>
      </c>
      <c r="G13" s="176">
        <f t="shared" si="2"/>
        <v>0</v>
      </c>
      <c r="H13" s="176">
        <f t="shared" si="2"/>
        <v>0</v>
      </c>
      <c r="I13" s="176">
        <f t="shared" si="2"/>
        <v>0</v>
      </c>
      <c r="J13" s="176">
        <f t="shared" si="2"/>
        <v>0</v>
      </c>
      <c r="K13" s="176">
        <f t="shared" si="2"/>
        <v>0</v>
      </c>
      <c r="L13" s="507">
        <f t="shared" si="2"/>
        <v>505</v>
      </c>
      <c r="M13" s="498">
        <f t="shared" si="2"/>
        <v>530.25</v>
      </c>
      <c r="N13" s="176">
        <f t="shared" si="2"/>
        <v>555.5</v>
      </c>
    </row>
    <row r="14" spans="1:14" s="11" customFormat="1" ht="10.5" x14ac:dyDescent="0.15">
      <c r="A14" s="30"/>
      <c r="B14" s="6" t="s">
        <v>209</v>
      </c>
      <c r="C14" s="6" t="s">
        <v>212</v>
      </c>
      <c r="D14" s="6"/>
      <c r="E14" s="220">
        <f>SUM(E15:E19)</f>
        <v>375</v>
      </c>
      <c r="F14" s="220">
        <f t="shared" ref="F14:L14" si="3">SUM(F15:F19)</f>
        <v>130</v>
      </c>
      <c r="G14" s="220">
        <f t="shared" si="3"/>
        <v>0</v>
      </c>
      <c r="H14" s="220">
        <f t="shared" si="3"/>
        <v>0</v>
      </c>
      <c r="I14" s="220">
        <f t="shared" si="3"/>
        <v>0</v>
      </c>
      <c r="J14" s="220">
        <f t="shared" si="3"/>
        <v>0</v>
      </c>
      <c r="K14" s="220">
        <f t="shared" si="3"/>
        <v>0</v>
      </c>
      <c r="L14" s="261">
        <f t="shared" si="3"/>
        <v>505</v>
      </c>
      <c r="M14" s="344">
        <f>SUM(M15:M17)</f>
        <v>530.25</v>
      </c>
      <c r="N14" s="220">
        <f>SUM(N15:N17)</f>
        <v>555.5</v>
      </c>
    </row>
    <row r="15" spans="1:14" hidden="1" x14ac:dyDescent="0.2">
      <c r="A15" s="58"/>
      <c r="B15" s="8"/>
      <c r="C15" s="8" t="s">
        <v>81</v>
      </c>
      <c r="D15" s="8" t="s">
        <v>351</v>
      </c>
      <c r="E15" s="173">
        <v>375</v>
      </c>
      <c r="F15" s="173"/>
      <c r="G15" s="173"/>
      <c r="H15" s="173"/>
      <c r="I15" s="173"/>
      <c r="J15" s="173"/>
      <c r="K15" s="173"/>
      <c r="L15" s="509">
        <f>SUM(E15:J15)</f>
        <v>375</v>
      </c>
      <c r="M15" s="211">
        <f>L15*1.05</f>
        <v>393.75</v>
      </c>
      <c r="N15" s="125">
        <f>L15*1.1</f>
        <v>412.50000000000006</v>
      </c>
    </row>
    <row r="16" spans="1:14" hidden="1" x14ac:dyDescent="0.2">
      <c r="A16" s="58"/>
      <c r="B16" s="8"/>
      <c r="C16" s="8" t="s">
        <v>87</v>
      </c>
      <c r="D16" s="8" t="s">
        <v>352</v>
      </c>
      <c r="E16" s="173"/>
      <c r="F16" s="173">
        <v>130</v>
      </c>
      <c r="G16" s="173"/>
      <c r="H16" s="173"/>
      <c r="I16" s="173"/>
      <c r="J16" s="173"/>
      <c r="K16" s="173"/>
      <c r="L16" s="509">
        <f>SUM(E16:J16)</f>
        <v>130</v>
      </c>
      <c r="M16" s="211">
        <f>L16*1.05</f>
        <v>136.5</v>
      </c>
      <c r="N16" s="125">
        <f>L16*1.1</f>
        <v>143</v>
      </c>
    </row>
    <row r="17" spans="1:14" hidden="1" x14ac:dyDescent="0.2">
      <c r="A17" s="58"/>
      <c r="B17" s="8"/>
      <c r="C17" s="8" t="s">
        <v>98</v>
      </c>
      <c r="D17" s="8" t="s">
        <v>353</v>
      </c>
      <c r="E17" s="173"/>
      <c r="F17" s="173"/>
      <c r="G17" s="173"/>
      <c r="H17" s="173"/>
      <c r="I17" s="173"/>
      <c r="J17" s="173"/>
      <c r="K17" s="173"/>
      <c r="L17" s="509">
        <f>SUM(E17:J17)</f>
        <v>0</v>
      </c>
      <c r="M17" s="211">
        <f>L17*1.05</f>
        <v>0</v>
      </c>
      <c r="N17" s="125">
        <f>L17*1.1</f>
        <v>0</v>
      </c>
    </row>
    <row r="18" spans="1:14" hidden="1" x14ac:dyDescent="0.2">
      <c r="A18" s="58"/>
      <c r="B18" s="8"/>
      <c r="C18" s="8" t="s">
        <v>99</v>
      </c>
      <c r="D18" s="8" t="s">
        <v>410</v>
      </c>
      <c r="E18" s="173"/>
      <c r="F18" s="173"/>
      <c r="G18" s="173"/>
      <c r="H18" s="173"/>
      <c r="I18" s="173"/>
      <c r="J18" s="173"/>
      <c r="K18" s="173"/>
      <c r="L18" s="509">
        <f>SUM(E18:J18)</f>
        <v>0</v>
      </c>
      <c r="M18" s="211"/>
      <c r="N18" s="125"/>
    </row>
    <row r="19" spans="1:14" hidden="1" x14ac:dyDescent="0.2">
      <c r="A19" s="58"/>
      <c r="B19" s="8"/>
      <c r="C19" s="8" t="s">
        <v>100</v>
      </c>
      <c r="D19" s="8" t="s">
        <v>406</v>
      </c>
      <c r="E19" s="173"/>
      <c r="F19" s="173"/>
      <c r="G19" s="173"/>
      <c r="H19" s="173"/>
      <c r="I19" s="173"/>
      <c r="J19" s="173"/>
      <c r="K19" s="173"/>
      <c r="L19" s="509">
        <f>SUM(E19:J19)</f>
        <v>0</v>
      </c>
      <c r="M19" s="211"/>
      <c r="N19" s="125"/>
    </row>
    <row r="20" spans="1:14" s="5" customFormat="1" x14ac:dyDescent="0.2">
      <c r="A20" s="56" t="s">
        <v>208</v>
      </c>
      <c r="B20" s="688" t="s">
        <v>213</v>
      </c>
      <c r="C20" s="689"/>
      <c r="D20" s="689"/>
      <c r="E20" s="176">
        <f t="shared" ref="E20:N20" si="4">E21</f>
        <v>64278</v>
      </c>
      <c r="F20" s="176">
        <f t="shared" si="4"/>
        <v>29674</v>
      </c>
      <c r="G20" s="176">
        <f t="shared" si="4"/>
        <v>55118</v>
      </c>
      <c r="H20" s="176">
        <f t="shared" si="4"/>
        <v>0</v>
      </c>
      <c r="I20" s="176">
        <f t="shared" si="4"/>
        <v>0</v>
      </c>
      <c r="J20" s="176">
        <f t="shared" si="4"/>
        <v>0</v>
      </c>
      <c r="K20" s="176">
        <f t="shared" si="4"/>
        <v>0</v>
      </c>
      <c r="L20" s="507">
        <f t="shared" si="4"/>
        <v>149070</v>
      </c>
      <c r="M20" s="498">
        <f t="shared" si="4"/>
        <v>156523.5</v>
      </c>
      <c r="N20" s="176">
        <f t="shared" si="4"/>
        <v>163977</v>
      </c>
    </row>
    <row r="21" spans="1:14" s="11" customFormat="1" x14ac:dyDescent="0.2">
      <c r="A21" s="30"/>
      <c r="B21" s="6" t="s">
        <v>214</v>
      </c>
      <c r="C21" s="690" t="s">
        <v>215</v>
      </c>
      <c r="D21" s="689"/>
      <c r="E21" s="220">
        <f t="shared" ref="E21:N21" si="5">SUM(E22:E27)</f>
        <v>64278</v>
      </c>
      <c r="F21" s="220">
        <f t="shared" si="5"/>
        <v>29674</v>
      </c>
      <c r="G21" s="220">
        <f t="shared" si="5"/>
        <v>55118</v>
      </c>
      <c r="H21" s="220">
        <f t="shared" si="5"/>
        <v>0</v>
      </c>
      <c r="I21" s="220">
        <f t="shared" si="5"/>
        <v>0</v>
      </c>
      <c r="J21" s="220">
        <f t="shared" si="5"/>
        <v>0</v>
      </c>
      <c r="K21" s="220">
        <f t="shared" si="5"/>
        <v>0</v>
      </c>
      <c r="L21" s="508">
        <f t="shared" si="5"/>
        <v>149070</v>
      </c>
      <c r="M21" s="344">
        <f t="shared" si="5"/>
        <v>156523.5</v>
      </c>
      <c r="N21" s="220">
        <f t="shared" si="5"/>
        <v>163977</v>
      </c>
    </row>
    <row r="22" spans="1:14" ht="0.75" customHeight="1" x14ac:dyDescent="0.2">
      <c r="A22" s="58"/>
      <c r="B22" s="8"/>
      <c r="C22" s="8" t="s">
        <v>81</v>
      </c>
      <c r="D22" s="8" t="s">
        <v>354</v>
      </c>
      <c r="E22" s="173">
        <v>64278</v>
      </c>
      <c r="F22" s="173"/>
      <c r="G22" s="173"/>
      <c r="H22" s="173"/>
      <c r="I22" s="173"/>
      <c r="J22" s="173"/>
      <c r="K22" s="173"/>
      <c r="L22" s="509">
        <f t="shared" ref="L22:L27" si="6">SUM(E22:J22)</f>
        <v>64278</v>
      </c>
      <c r="M22" s="211">
        <f t="shared" ref="M22:M27" si="7">L22*1.05</f>
        <v>67491.900000000009</v>
      </c>
      <c r="N22" s="125">
        <f t="shared" ref="N22:N27" si="8">L22*1.1</f>
        <v>70705.8</v>
      </c>
    </row>
    <row r="23" spans="1:14" hidden="1" x14ac:dyDescent="0.2">
      <c r="A23" s="58"/>
      <c r="B23" s="8"/>
      <c r="C23" s="8" t="s">
        <v>87</v>
      </c>
      <c r="D23" s="8" t="s">
        <v>356</v>
      </c>
      <c r="E23" s="173"/>
      <c r="F23" s="173">
        <v>22674</v>
      </c>
      <c r="G23" s="173"/>
      <c r="H23" s="173"/>
      <c r="I23" s="173"/>
      <c r="J23" s="173"/>
      <c r="K23" s="173"/>
      <c r="L23" s="509">
        <f t="shared" si="6"/>
        <v>22674</v>
      </c>
      <c r="M23" s="211">
        <f t="shared" si="7"/>
        <v>23807.7</v>
      </c>
      <c r="N23" s="125">
        <f t="shared" si="8"/>
        <v>24941.4</v>
      </c>
    </row>
    <row r="24" spans="1:14" hidden="1" x14ac:dyDescent="0.2">
      <c r="A24" s="58"/>
      <c r="B24" s="8"/>
      <c r="C24" s="8" t="s">
        <v>98</v>
      </c>
      <c r="D24" s="8" t="s">
        <v>355</v>
      </c>
      <c r="E24" s="173"/>
      <c r="F24" s="173">
        <v>7000</v>
      </c>
      <c r="G24" s="173">
        <v>30000</v>
      </c>
      <c r="H24" s="173"/>
      <c r="I24" s="173"/>
      <c r="J24" s="173"/>
      <c r="K24" s="173"/>
      <c r="L24" s="509">
        <f t="shared" si="6"/>
        <v>37000</v>
      </c>
      <c r="M24" s="211">
        <f t="shared" si="7"/>
        <v>38850</v>
      </c>
      <c r="N24" s="125">
        <f t="shared" si="8"/>
        <v>40700</v>
      </c>
    </row>
    <row r="25" spans="1:14" hidden="1" x14ac:dyDescent="0.2">
      <c r="A25" s="58"/>
      <c r="B25" s="8"/>
      <c r="C25" s="8" t="s">
        <v>99</v>
      </c>
      <c r="D25" s="8" t="s">
        <v>353</v>
      </c>
      <c r="E25" s="173"/>
      <c r="F25" s="173"/>
      <c r="G25" s="173">
        <v>1218</v>
      </c>
      <c r="H25" s="173"/>
      <c r="I25" s="173"/>
      <c r="J25" s="173"/>
      <c r="K25" s="173"/>
      <c r="L25" s="509">
        <f t="shared" si="6"/>
        <v>1218</v>
      </c>
      <c r="M25" s="211">
        <f t="shared" si="7"/>
        <v>1278.9000000000001</v>
      </c>
      <c r="N25" s="125">
        <f t="shared" si="8"/>
        <v>1339.8000000000002</v>
      </c>
    </row>
    <row r="26" spans="1:14" hidden="1" x14ac:dyDescent="0.2">
      <c r="A26" s="58"/>
      <c r="B26" s="8"/>
      <c r="C26" s="8" t="s">
        <v>100</v>
      </c>
      <c r="D26" s="8" t="s">
        <v>357</v>
      </c>
      <c r="E26" s="173"/>
      <c r="F26" s="173"/>
      <c r="G26" s="173">
        <v>3900</v>
      </c>
      <c r="H26" s="173"/>
      <c r="I26" s="173"/>
      <c r="J26" s="173"/>
      <c r="K26" s="173"/>
      <c r="L26" s="509">
        <f t="shared" si="6"/>
        <v>3900</v>
      </c>
      <c r="M26" s="211">
        <f t="shared" si="7"/>
        <v>4095</v>
      </c>
      <c r="N26" s="125">
        <f t="shared" si="8"/>
        <v>4290</v>
      </c>
    </row>
    <row r="27" spans="1:14" hidden="1" x14ac:dyDescent="0.2">
      <c r="A27" s="58"/>
      <c r="B27" s="8"/>
      <c r="C27" s="8" t="s">
        <v>105</v>
      </c>
      <c r="D27" s="8" t="s">
        <v>358</v>
      </c>
      <c r="E27" s="173"/>
      <c r="F27" s="173"/>
      <c r="G27" s="173">
        <v>20000</v>
      </c>
      <c r="H27" s="173"/>
      <c r="I27" s="173"/>
      <c r="J27" s="173"/>
      <c r="K27" s="173"/>
      <c r="L27" s="509">
        <f t="shared" si="6"/>
        <v>20000</v>
      </c>
      <c r="M27" s="211">
        <f t="shared" si="7"/>
        <v>21000</v>
      </c>
      <c r="N27" s="125">
        <f t="shared" si="8"/>
        <v>22000</v>
      </c>
    </row>
    <row r="28" spans="1:14" s="10" customFormat="1" x14ac:dyDescent="0.2">
      <c r="A28" s="56" t="s">
        <v>211</v>
      </c>
      <c r="B28" s="688" t="s">
        <v>559</v>
      </c>
      <c r="C28" s="689"/>
      <c r="D28" s="689"/>
      <c r="E28" s="176">
        <f t="shared" ref="E28:N28" si="9">SUM(E29:E35)</f>
        <v>90852</v>
      </c>
      <c r="F28" s="176">
        <f t="shared" si="9"/>
        <v>33011</v>
      </c>
      <c r="G28" s="176">
        <f t="shared" si="9"/>
        <v>8350</v>
      </c>
      <c r="H28" s="176">
        <f t="shared" si="9"/>
        <v>0</v>
      </c>
      <c r="I28" s="176">
        <f t="shared" si="9"/>
        <v>0</v>
      </c>
      <c r="J28" s="176">
        <f t="shared" si="9"/>
        <v>0</v>
      </c>
      <c r="K28" s="176">
        <f t="shared" si="9"/>
        <v>0</v>
      </c>
      <c r="L28" s="507">
        <f t="shared" si="9"/>
        <v>132213</v>
      </c>
      <c r="M28" s="498">
        <f t="shared" si="9"/>
        <v>138823.65</v>
      </c>
      <c r="N28" s="176">
        <f t="shared" si="9"/>
        <v>145434.29999999999</v>
      </c>
    </row>
    <row r="29" spans="1:14" ht="0.75" customHeight="1" x14ac:dyDescent="0.2">
      <c r="A29" s="58"/>
      <c r="B29" s="8"/>
      <c r="C29" s="8" t="s">
        <v>81</v>
      </c>
      <c r="D29" s="428" t="s">
        <v>414</v>
      </c>
      <c r="E29" s="173">
        <v>59160</v>
      </c>
      <c r="F29" s="173">
        <v>17575</v>
      </c>
      <c r="G29" s="173"/>
      <c r="H29" s="173"/>
      <c r="I29" s="173"/>
      <c r="J29" s="173"/>
      <c r="K29" s="173"/>
      <c r="L29" s="509">
        <f t="shared" ref="L29:L35" si="10">SUM(E29:J29)</f>
        <v>76735</v>
      </c>
      <c r="M29" s="211">
        <f t="shared" ref="M29:M35" si="11">L29*1.05</f>
        <v>80571.75</v>
      </c>
      <c r="N29" s="125">
        <f t="shared" ref="N29:N35" si="12">L29*1.1</f>
        <v>84408.5</v>
      </c>
    </row>
    <row r="30" spans="1:14" ht="12.75" hidden="1" customHeight="1" x14ac:dyDescent="0.2">
      <c r="A30" s="58"/>
      <c r="B30" s="8"/>
      <c r="C30" s="8" t="s">
        <v>87</v>
      </c>
      <c r="D30" s="429" t="s">
        <v>575</v>
      </c>
      <c r="E30" s="173">
        <v>12492</v>
      </c>
      <c r="F30" s="173">
        <v>0</v>
      </c>
      <c r="G30" s="173">
        <v>3500</v>
      </c>
      <c r="H30" s="173"/>
      <c r="I30" s="173"/>
      <c r="J30" s="173"/>
      <c r="K30" s="173"/>
      <c r="L30" s="509">
        <f t="shared" si="10"/>
        <v>15992</v>
      </c>
      <c r="M30" s="211">
        <f t="shared" si="11"/>
        <v>16791.600000000002</v>
      </c>
      <c r="N30" s="125">
        <f t="shared" si="12"/>
        <v>17591.2</v>
      </c>
    </row>
    <row r="31" spans="1:14" ht="12.75" hidden="1" customHeight="1" x14ac:dyDescent="0.2">
      <c r="A31" s="58"/>
      <c r="B31" s="8"/>
      <c r="C31" s="8" t="s">
        <v>98</v>
      </c>
      <c r="D31" s="429" t="s">
        <v>576</v>
      </c>
      <c r="E31" s="173"/>
      <c r="F31" s="173">
        <v>5624</v>
      </c>
      <c r="G31" s="173"/>
      <c r="H31" s="173"/>
      <c r="I31" s="173"/>
      <c r="J31" s="173"/>
      <c r="K31" s="173"/>
      <c r="L31" s="509">
        <f t="shared" si="10"/>
        <v>5624</v>
      </c>
      <c r="M31" s="211">
        <f t="shared" si="11"/>
        <v>5905.2</v>
      </c>
      <c r="N31" s="125">
        <f t="shared" si="12"/>
        <v>6186.4000000000005</v>
      </c>
    </row>
    <row r="32" spans="1:14" ht="12.75" hidden="1" customHeight="1" x14ac:dyDescent="0.2">
      <c r="A32" s="58"/>
      <c r="B32" s="8"/>
      <c r="C32" s="8" t="s">
        <v>99</v>
      </c>
      <c r="D32" s="429" t="s">
        <v>587</v>
      </c>
      <c r="E32" s="173"/>
      <c r="F32" s="173"/>
      <c r="G32" s="173">
        <v>200</v>
      </c>
      <c r="H32" s="173"/>
      <c r="I32" s="173"/>
      <c r="J32" s="173"/>
      <c r="K32" s="173"/>
      <c r="L32" s="509">
        <f t="shared" si="10"/>
        <v>200</v>
      </c>
      <c r="M32" s="211">
        <f t="shared" si="11"/>
        <v>210</v>
      </c>
      <c r="N32" s="125">
        <f t="shared" si="12"/>
        <v>220.00000000000003</v>
      </c>
    </row>
    <row r="33" spans="1:14" ht="12.75" hidden="1" customHeight="1" x14ac:dyDescent="0.2">
      <c r="A33" s="58"/>
      <c r="B33" s="8"/>
      <c r="C33" s="8" t="s">
        <v>100</v>
      </c>
      <c r="D33" s="429" t="s">
        <v>577</v>
      </c>
      <c r="E33" s="173"/>
      <c r="F33" s="173"/>
      <c r="G33" s="173">
        <v>650</v>
      </c>
      <c r="H33" s="173"/>
      <c r="I33" s="173"/>
      <c r="J33" s="173"/>
      <c r="K33" s="173"/>
      <c r="L33" s="509">
        <f t="shared" si="10"/>
        <v>650</v>
      </c>
      <c r="M33" s="211">
        <f t="shared" si="11"/>
        <v>682.5</v>
      </c>
      <c r="N33" s="125">
        <f t="shared" si="12"/>
        <v>715.00000000000011</v>
      </c>
    </row>
    <row r="34" spans="1:14" ht="12.75" hidden="1" customHeight="1" x14ac:dyDescent="0.2">
      <c r="A34" s="58"/>
      <c r="B34" s="8"/>
      <c r="C34" s="8" t="s">
        <v>105</v>
      </c>
      <c r="D34" s="429" t="s">
        <v>560</v>
      </c>
      <c r="E34" s="173">
        <v>19200</v>
      </c>
      <c r="F34" s="173">
        <v>9812</v>
      </c>
      <c r="G34" s="173">
        <v>1000</v>
      </c>
      <c r="H34" s="173"/>
      <c r="I34" s="173"/>
      <c r="J34" s="173"/>
      <c r="K34" s="173"/>
      <c r="L34" s="509">
        <f t="shared" si="10"/>
        <v>30012</v>
      </c>
      <c r="M34" s="211">
        <f t="shared" si="11"/>
        <v>31512.600000000002</v>
      </c>
      <c r="N34" s="125">
        <f t="shared" si="12"/>
        <v>33013.200000000004</v>
      </c>
    </row>
    <row r="35" spans="1:14" ht="12.75" hidden="1" customHeight="1" x14ac:dyDescent="0.2">
      <c r="A35" s="58"/>
      <c r="B35" s="8"/>
      <c r="C35" s="8" t="s">
        <v>106</v>
      </c>
      <c r="D35" s="429" t="s">
        <v>359</v>
      </c>
      <c r="E35" s="173"/>
      <c r="F35" s="173"/>
      <c r="G35" s="173">
        <v>3000</v>
      </c>
      <c r="H35" s="173"/>
      <c r="I35" s="173"/>
      <c r="J35" s="173"/>
      <c r="K35" s="173"/>
      <c r="L35" s="509">
        <f t="shared" si="10"/>
        <v>3000</v>
      </c>
      <c r="M35" s="211">
        <f t="shared" si="11"/>
        <v>3150</v>
      </c>
      <c r="N35" s="125">
        <f t="shared" si="12"/>
        <v>3300.0000000000005</v>
      </c>
    </row>
    <row r="36" spans="1:14" s="49" customFormat="1" ht="12" customHeight="1" x14ac:dyDescent="0.2">
      <c r="A36" s="98" t="s">
        <v>73</v>
      </c>
      <c r="B36" s="687" t="s">
        <v>561</v>
      </c>
      <c r="C36" s="687"/>
      <c r="D36" s="687"/>
      <c r="E36" s="176">
        <f t="shared" ref="E36:N36" si="13">SUM(E37:E42)</f>
        <v>99608</v>
      </c>
      <c r="F36" s="176">
        <f t="shared" si="13"/>
        <v>35338</v>
      </c>
      <c r="G36" s="176">
        <f t="shared" si="13"/>
        <v>92654</v>
      </c>
      <c r="H36" s="176">
        <f t="shared" si="13"/>
        <v>0</v>
      </c>
      <c r="I36" s="176">
        <f t="shared" si="13"/>
        <v>0</v>
      </c>
      <c r="J36" s="176">
        <f t="shared" si="13"/>
        <v>0</v>
      </c>
      <c r="K36" s="176">
        <f t="shared" si="13"/>
        <v>0</v>
      </c>
      <c r="L36" s="507">
        <f t="shared" si="13"/>
        <v>227600</v>
      </c>
      <c r="M36" s="498">
        <f t="shared" si="13"/>
        <v>238980</v>
      </c>
      <c r="N36" s="176">
        <f t="shared" si="13"/>
        <v>250360</v>
      </c>
    </row>
    <row r="37" spans="1:14" s="12" customFormat="1" ht="15" hidden="1" customHeight="1" x14ac:dyDescent="0.2">
      <c r="A37" s="113"/>
      <c r="B37" s="96"/>
      <c r="C37" s="8" t="s">
        <v>81</v>
      </c>
      <c r="D37" s="402" t="s">
        <v>360</v>
      </c>
      <c r="E37" s="173">
        <v>99608</v>
      </c>
      <c r="F37" s="173"/>
      <c r="G37" s="173"/>
      <c r="H37" s="173"/>
      <c r="I37" s="173"/>
      <c r="J37" s="173"/>
      <c r="K37" s="173"/>
      <c r="L37" s="509">
        <f t="shared" ref="L37:L42" si="14">SUM(E37:J37)</f>
        <v>99608</v>
      </c>
      <c r="M37" s="211">
        <f t="shared" ref="M37:M42" si="15">L37*1.05</f>
        <v>104588.40000000001</v>
      </c>
      <c r="N37" s="125">
        <f t="shared" ref="N37:N42" si="16">L37*1.1</f>
        <v>109568.8</v>
      </c>
    </row>
    <row r="38" spans="1:14" s="12" customFormat="1" ht="12.75" hidden="1" customHeight="1" x14ac:dyDescent="0.2">
      <c r="A38" s="113"/>
      <c r="B38" s="96"/>
      <c r="C38" s="96" t="s">
        <v>87</v>
      </c>
      <c r="D38" s="402" t="s">
        <v>415</v>
      </c>
      <c r="E38" s="173"/>
      <c r="F38" s="173"/>
      <c r="G38" s="173">
        <v>1500</v>
      </c>
      <c r="H38" s="173"/>
      <c r="I38" s="173"/>
      <c r="J38" s="173"/>
      <c r="K38" s="173"/>
      <c r="L38" s="509">
        <f t="shared" si="14"/>
        <v>1500</v>
      </c>
      <c r="M38" s="211">
        <f t="shared" si="15"/>
        <v>1575</v>
      </c>
      <c r="N38" s="125">
        <f t="shared" si="16"/>
        <v>1650.0000000000002</v>
      </c>
    </row>
    <row r="39" spans="1:14" s="12" customFormat="1" hidden="1" x14ac:dyDescent="0.2">
      <c r="A39" s="113"/>
      <c r="B39" s="96"/>
      <c r="C39" s="96" t="s">
        <v>98</v>
      </c>
      <c r="D39" s="402" t="s">
        <v>287</v>
      </c>
      <c r="E39" s="173"/>
      <c r="F39" s="173">
        <v>35338</v>
      </c>
      <c r="G39" s="173"/>
      <c r="H39" s="173"/>
      <c r="I39" s="173"/>
      <c r="J39" s="173"/>
      <c r="K39" s="173"/>
      <c r="L39" s="509">
        <f t="shared" si="14"/>
        <v>35338</v>
      </c>
      <c r="M39" s="211">
        <f t="shared" si="15"/>
        <v>37104.9</v>
      </c>
      <c r="N39" s="125">
        <f t="shared" si="16"/>
        <v>38871.800000000003</v>
      </c>
    </row>
    <row r="40" spans="1:14" s="12" customFormat="1" hidden="1" x14ac:dyDescent="0.2">
      <c r="A40" s="113"/>
      <c r="B40" s="96"/>
      <c r="C40" s="96" t="s">
        <v>99</v>
      </c>
      <c r="D40" s="402" t="s">
        <v>288</v>
      </c>
      <c r="E40" s="173"/>
      <c r="F40" s="173"/>
      <c r="G40" s="173">
        <v>961</v>
      </c>
      <c r="H40" s="173"/>
      <c r="I40" s="173"/>
      <c r="J40" s="173"/>
      <c r="K40" s="173"/>
      <c r="L40" s="509">
        <f t="shared" si="14"/>
        <v>961</v>
      </c>
      <c r="M40" s="211">
        <f t="shared" si="15"/>
        <v>1009.0500000000001</v>
      </c>
      <c r="N40" s="125">
        <f t="shared" si="16"/>
        <v>1057.1000000000001</v>
      </c>
    </row>
    <row r="41" spans="1:14" s="12" customFormat="1" hidden="1" x14ac:dyDescent="0.2">
      <c r="A41" s="113"/>
      <c r="B41" s="96"/>
      <c r="C41" s="96" t="s">
        <v>100</v>
      </c>
      <c r="D41" s="402" t="s">
        <v>289</v>
      </c>
      <c r="E41" s="173"/>
      <c r="F41" s="173"/>
      <c r="G41" s="173">
        <v>6500</v>
      </c>
      <c r="H41" s="173"/>
      <c r="I41" s="173"/>
      <c r="J41" s="173"/>
      <c r="K41" s="173"/>
      <c r="L41" s="509">
        <f t="shared" si="14"/>
        <v>6500</v>
      </c>
      <c r="M41" s="211">
        <f t="shared" si="15"/>
        <v>6825</v>
      </c>
      <c r="N41" s="125">
        <f t="shared" si="16"/>
        <v>7150.0000000000009</v>
      </c>
    </row>
    <row r="42" spans="1:14" s="12" customFormat="1" hidden="1" x14ac:dyDescent="0.2">
      <c r="A42" s="113"/>
      <c r="B42" s="96"/>
      <c r="C42" s="96" t="s">
        <v>105</v>
      </c>
      <c r="D42" s="402" t="s">
        <v>286</v>
      </c>
      <c r="E42" s="173"/>
      <c r="F42" s="173"/>
      <c r="G42" s="173">
        <v>83693</v>
      </c>
      <c r="H42" s="173"/>
      <c r="I42" s="173"/>
      <c r="J42" s="173"/>
      <c r="K42" s="173"/>
      <c r="L42" s="509">
        <f t="shared" si="14"/>
        <v>83693</v>
      </c>
      <c r="M42" s="211">
        <f t="shared" si="15"/>
        <v>87877.650000000009</v>
      </c>
      <c r="N42" s="125">
        <f t="shared" si="16"/>
        <v>92062.3</v>
      </c>
    </row>
    <row r="43" spans="1:14" x14ac:dyDescent="0.2">
      <c r="A43" s="510" t="s">
        <v>407</v>
      </c>
      <c r="B43" s="676" t="s">
        <v>392</v>
      </c>
      <c r="C43" s="677"/>
      <c r="D43" s="677"/>
      <c r="E43" s="176">
        <v>0</v>
      </c>
      <c r="F43" s="176">
        <v>0</v>
      </c>
      <c r="G43" s="176">
        <f>SUM(G44:G45)</f>
        <v>1000</v>
      </c>
      <c r="H43" s="176">
        <f>SUM(H44:H45)</f>
        <v>0</v>
      </c>
      <c r="I43" s="176">
        <f>SUM(I44:I45)</f>
        <v>0</v>
      </c>
      <c r="J43" s="176">
        <f>SUM(J44:J45)</f>
        <v>0</v>
      </c>
      <c r="K43" s="176">
        <f>SUM(K44:K45)</f>
        <v>0</v>
      </c>
      <c r="L43" s="507">
        <f>SUM(E43:K43)</f>
        <v>1000</v>
      </c>
      <c r="M43" s="498" t="e">
        <f>SUM(#REF!)</f>
        <v>#REF!</v>
      </c>
      <c r="N43" s="176" t="e">
        <f>SUM(#REF!)</f>
        <v>#REF!</v>
      </c>
    </row>
    <row r="44" spans="1:14" hidden="1" x14ac:dyDescent="0.2">
      <c r="A44" s="511"/>
      <c r="B44" s="96"/>
      <c r="C44" s="96" t="s">
        <v>81</v>
      </c>
      <c r="D44" s="96" t="s">
        <v>425</v>
      </c>
      <c r="E44" s="272"/>
      <c r="F44" s="272"/>
      <c r="G44" s="272">
        <v>0</v>
      </c>
      <c r="H44" s="272"/>
      <c r="I44" s="272"/>
      <c r="J44" s="272"/>
      <c r="K44" s="272"/>
      <c r="L44" s="512">
        <f>SUM(E44:K44)</f>
        <v>0</v>
      </c>
    </row>
    <row r="45" spans="1:14" hidden="1" x14ac:dyDescent="0.2">
      <c r="A45" s="511"/>
      <c r="B45" s="96"/>
      <c r="C45" s="96" t="s">
        <v>87</v>
      </c>
      <c r="D45" s="96" t="s">
        <v>426</v>
      </c>
      <c r="E45" s="272"/>
      <c r="F45" s="272"/>
      <c r="G45" s="272">
        <v>1000</v>
      </c>
      <c r="H45" s="272"/>
      <c r="I45" s="272"/>
      <c r="J45" s="272"/>
      <c r="K45" s="272"/>
      <c r="L45" s="512">
        <f>SUM(E45:K45)</f>
        <v>1000</v>
      </c>
    </row>
  </sheetData>
  <mergeCells count="11">
    <mergeCell ref="C21:D21"/>
    <mergeCell ref="B43:D43"/>
    <mergeCell ref="M3:M5"/>
    <mergeCell ref="N3:N5"/>
    <mergeCell ref="E3:L3"/>
    <mergeCell ref="A3:D5"/>
    <mergeCell ref="A1:D1"/>
    <mergeCell ref="A2:D2"/>
    <mergeCell ref="B36:D36"/>
    <mergeCell ref="B28:D28"/>
    <mergeCell ref="B20:D20"/>
  </mergeCells>
  <phoneticPr fontId="0" type="noConversion"/>
  <pageMargins left="0.23622047244094491" right="0" top="0" bottom="0" header="0.31496062992125984" footer="0.31496062992125984"/>
  <pageSetup paperSize="9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workbookViewId="0">
      <selection activeCell="L29" sqref="L29"/>
    </sheetView>
  </sheetViews>
  <sheetFormatPr defaultRowHeight="12.75" x14ac:dyDescent="0.2"/>
  <cols>
    <col min="1" max="1" width="4.7109375" style="2" customWidth="1"/>
    <col min="2" max="2" width="5.42578125" style="2" customWidth="1"/>
    <col min="3" max="3" width="2.7109375" style="2" customWidth="1"/>
    <col min="4" max="4" width="36.85546875" style="2" customWidth="1"/>
    <col min="5" max="5" width="7.140625" style="232" customWidth="1"/>
    <col min="6" max="6" width="7.42578125" style="232" customWidth="1"/>
    <col min="7" max="7" width="6.42578125" style="232" customWidth="1"/>
    <col min="8" max="8" width="5.85546875" style="232" customWidth="1"/>
    <col min="9" max="9" width="4.140625" style="232" customWidth="1"/>
    <col min="10" max="10" width="5.85546875" style="232" customWidth="1"/>
    <col min="11" max="11" width="4" style="232" customWidth="1"/>
    <col min="12" max="12" width="10.5703125" style="232" customWidth="1"/>
    <col min="13" max="13" width="9.7109375" style="2" hidden="1" customWidth="1"/>
    <col min="14" max="14" width="1.42578125" style="2" hidden="1" customWidth="1"/>
    <col min="15" max="16384" width="9.140625" style="2"/>
  </cols>
  <sheetData>
    <row r="1" spans="1:14" ht="18.75" x14ac:dyDescent="0.3">
      <c r="A1" s="634" t="s">
        <v>279</v>
      </c>
      <c r="B1" s="634"/>
      <c r="C1" s="634"/>
      <c r="D1" s="634"/>
    </row>
    <row r="2" spans="1:14" ht="13.5" thickBot="1" x14ac:dyDescent="0.25">
      <c r="A2" s="692"/>
      <c r="B2" s="693"/>
      <c r="C2" s="693"/>
      <c r="D2" s="694"/>
    </row>
    <row r="3" spans="1:14" customFormat="1" ht="12.75" customHeight="1" x14ac:dyDescent="0.2">
      <c r="A3" s="566" t="s">
        <v>538</v>
      </c>
      <c r="B3" s="567"/>
      <c r="C3" s="567"/>
      <c r="D3" s="599"/>
      <c r="E3" s="691" t="s">
        <v>600</v>
      </c>
      <c r="F3" s="691"/>
      <c r="G3" s="691"/>
      <c r="H3" s="691"/>
      <c r="I3" s="691"/>
      <c r="J3" s="691"/>
      <c r="K3" s="691"/>
      <c r="L3" s="691"/>
      <c r="M3" s="666" t="s">
        <v>309</v>
      </c>
      <c r="N3" s="644" t="s">
        <v>310</v>
      </c>
    </row>
    <row r="4" spans="1:14" customFormat="1" x14ac:dyDescent="0.2">
      <c r="A4" s="568"/>
      <c r="B4" s="569"/>
      <c r="C4" s="569"/>
      <c r="D4" s="570"/>
      <c r="E4" s="286">
        <v>610</v>
      </c>
      <c r="F4" s="287">
        <v>620</v>
      </c>
      <c r="G4" s="288">
        <v>630</v>
      </c>
      <c r="H4" s="287">
        <v>640</v>
      </c>
      <c r="I4" s="288">
        <v>650</v>
      </c>
      <c r="J4" s="287">
        <v>700</v>
      </c>
      <c r="K4" s="288">
        <v>800</v>
      </c>
      <c r="L4" s="318" t="s">
        <v>95</v>
      </c>
      <c r="M4" s="642"/>
      <c r="N4" s="645"/>
    </row>
    <row r="5" spans="1:14" customFormat="1" ht="13.5" thickBot="1" x14ac:dyDescent="0.25">
      <c r="A5" s="571"/>
      <c r="B5" s="572"/>
      <c r="C5" s="572"/>
      <c r="D5" s="573"/>
      <c r="E5" s="241"/>
      <c r="F5" s="242"/>
      <c r="G5" s="229"/>
      <c r="H5" s="242"/>
      <c r="I5" s="229"/>
      <c r="J5" s="242"/>
      <c r="K5" s="229"/>
      <c r="L5" s="336"/>
      <c r="M5" s="643"/>
      <c r="N5" s="646"/>
    </row>
    <row r="6" spans="1:14" ht="13.5" thickBot="1" x14ac:dyDescent="0.25">
      <c r="A6" s="583" t="s">
        <v>279</v>
      </c>
      <c r="B6" s="584"/>
      <c r="C6" s="584"/>
      <c r="D6" s="585"/>
      <c r="E6" s="435">
        <f t="shared" ref="E6:N6" si="0">E7+E14+E19+E23+E29</f>
        <v>486846</v>
      </c>
      <c r="F6" s="435">
        <f t="shared" si="0"/>
        <v>172054</v>
      </c>
      <c r="G6" s="435">
        <f t="shared" si="0"/>
        <v>310983</v>
      </c>
      <c r="H6" s="435">
        <f t="shared" si="0"/>
        <v>25103</v>
      </c>
      <c r="I6" s="435">
        <f t="shared" si="0"/>
        <v>0</v>
      </c>
      <c r="J6" s="436">
        <f t="shared" si="0"/>
        <v>0</v>
      </c>
      <c r="K6" s="436">
        <f t="shared" si="0"/>
        <v>0</v>
      </c>
      <c r="L6" s="437">
        <f t="shared" si="0"/>
        <v>994986</v>
      </c>
      <c r="M6" s="438">
        <f t="shared" si="0"/>
        <v>1043947.8</v>
      </c>
      <c r="N6" s="438">
        <f t="shared" si="0"/>
        <v>1093659.6000000001</v>
      </c>
    </row>
    <row r="7" spans="1:14" s="5" customFormat="1" x14ac:dyDescent="0.2">
      <c r="A7" s="75" t="s">
        <v>216</v>
      </c>
      <c r="B7" s="589" t="s">
        <v>224</v>
      </c>
      <c r="C7" s="590"/>
      <c r="D7" s="591"/>
      <c r="E7" s="244">
        <f>E8+E11</f>
        <v>0</v>
      </c>
      <c r="F7" s="235">
        <f t="shared" ref="F7:N7" si="1">F8+F11</f>
        <v>0</v>
      </c>
      <c r="G7" s="235">
        <f t="shared" si="1"/>
        <v>10000</v>
      </c>
      <c r="H7" s="235">
        <f t="shared" si="1"/>
        <v>18050</v>
      </c>
      <c r="I7" s="235">
        <f t="shared" si="1"/>
        <v>0</v>
      </c>
      <c r="J7" s="283">
        <f t="shared" si="1"/>
        <v>0</v>
      </c>
      <c r="K7" s="283">
        <f>K8+K11</f>
        <v>0</v>
      </c>
      <c r="L7" s="202">
        <f t="shared" si="1"/>
        <v>28050</v>
      </c>
      <c r="M7" s="244">
        <f t="shared" si="1"/>
        <v>29452.5</v>
      </c>
      <c r="N7" s="235">
        <f t="shared" si="1"/>
        <v>30855</v>
      </c>
    </row>
    <row r="8" spans="1:14" s="7" customFormat="1" ht="11.25" customHeight="1" x14ac:dyDescent="0.2">
      <c r="A8" s="30"/>
      <c r="B8" s="6" t="s">
        <v>219</v>
      </c>
      <c r="C8" s="574" t="s">
        <v>50</v>
      </c>
      <c r="D8" s="575"/>
      <c r="E8" s="258">
        <f>SUM(E9:E10)</f>
        <v>0</v>
      </c>
      <c r="F8" s="236">
        <f t="shared" ref="F8:N8" si="2">SUM(F9:F10)</f>
        <v>0</v>
      </c>
      <c r="G8" s="236">
        <f t="shared" si="2"/>
        <v>0</v>
      </c>
      <c r="H8" s="236">
        <f t="shared" si="2"/>
        <v>18050</v>
      </c>
      <c r="I8" s="236">
        <f t="shared" si="2"/>
        <v>0</v>
      </c>
      <c r="J8" s="284">
        <f t="shared" si="2"/>
        <v>0</v>
      </c>
      <c r="K8" s="284">
        <f>SUM(K9:K10)</f>
        <v>0</v>
      </c>
      <c r="L8" s="195">
        <f t="shared" si="2"/>
        <v>18050</v>
      </c>
      <c r="M8" s="258">
        <f t="shared" si="2"/>
        <v>18952.5</v>
      </c>
      <c r="N8" s="236">
        <f t="shared" si="2"/>
        <v>19855</v>
      </c>
    </row>
    <row r="9" spans="1:14" hidden="1" x14ac:dyDescent="0.2">
      <c r="A9" s="58"/>
      <c r="B9" s="8"/>
      <c r="C9" s="8" t="s">
        <v>81</v>
      </c>
      <c r="D9" s="59" t="s">
        <v>515</v>
      </c>
      <c r="E9" s="172"/>
      <c r="F9" s="173"/>
      <c r="G9" s="173"/>
      <c r="H9" s="173">
        <v>3000</v>
      </c>
      <c r="I9" s="173"/>
      <c r="J9" s="213"/>
      <c r="K9" s="213"/>
      <c r="L9" s="190">
        <f>SUM(E9:J9)</f>
        <v>3000</v>
      </c>
      <c r="M9" s="160">
        <f>L9*1.05</f>
        <v>3150</v>
      </c>
      <c r="N9" s="161">
        <f>L9*1.1</f>
        <v>3300.0000000000005</v>
      </c>
    </row>
    <row r="10" spans="1:14" hidden="1" x14ac:dyDescent="0.2">
      <c r="A10" s="58"/>
      <c r="B10" s="8"/>
      <c r="C10" s="8" t="s">
        <v>87</v>
      </c>
      <c r="D10" s="93" t="s">
        <v>516</v>
      </c>
      <c r="E10" s="172"/>
      <c r="F10" s="173"/>
      <c r="G10" s="173"/>
      <c r="H10" s="173">
        <v>15050</v>
      </c>
      <c r="I10" s="173"/>
      <c r="J10" s="213"/>
      <c r="K10" s="213"/>
      <c r="L10" s="190">
        <f>SUM(E10:J10)</f>
        <v>15050</v>
      </c>
      <c r="M10" s="160">
        <f>L10*1.05</f>
        <v>15802.5</v>
      </c>
      <c r="N10" s="161">
        <f>L10*1.1</f>
        <v>16555</v>
      </c>
    </row>
    <row r="11" spans="1:14" s="7" customFormat="1" ht="12" x14ac:dyDescent="0.2">
      <c r="A11" s="30"/>
      <c r="B11" s="6" t="s">
        <v>220</v>
      </c>
      <c r="C11" s="6" t="s">
        <v>227</v>
      </c>
      <c r="D11" s="35"/>
      <c r="E11" s="258">
        <f t="shared" ref="E11:N11" si="3">SUM(E12:E13)</f>
        <v>0</v>
      </c>
      <c r="F11" s="236">
        <f t="shared" si="3"/>
        <v>0</v>
      </c>
      <c r="G11" s="236">
        <f t="shared" si="3"/>
        <v>10000</v>
      </c>
      <c r="H11" s="236">
        <f t="shared" si="3"/>
        <v>0</v>
      </c>
      <c r="I11" s="236">
        <f t="shared" si="3"/>
        <v>0</v>
      </c>
      <c r="J11" s="284">
        <f t="shared" si="3"/>
        <v>0</v>
      </c>
      <c r="K11" s="284">
        <f>SUM(K12:K13)</f>
        <v>0</v>
      </c>
      <c r="L11" s="195">
        <f t="shared" si="3"/>
        <v>10000</v>
      </c>
      <c r="M11" s="258">
        <f t="shared" si="3"/>
        <v>10500</v>
      </c>
      <c r="N11" s="236">
        <f t="shared" si="3"/>
        <v>11000</v>
      </c>
    </row>
    <row r="12" spans="1:14" hidden="1" x14ac:dyDescent="0.2">
      <c r="A12" s="58"/>
      <c r="B12" s="8"/>
      <c r="C12" s="8" t="s">
        <v>81</v>
      </c>
      <c r="D12" s="59" t="s">
        <v>562</v>
      </c>
      <c r="E12" s="172"/>
      <c r="F12" s="173"/>
      <c r="G12" s="173">
        <v>2400</v>
      </c>
      <c r="H12" s="173"/>
      <c r="I12" s="173"/>
      <c r="J12" s="213"/>
      <c r="K12" s="213"/>
      <c r="L12" s="190">
        <f>SUM(E12:J12)</f>
        <v>2400</v>
      </c>
      <c r="M12" s="160">
        <f>L12*1.05</f>
        <v>2520</v>
      </c>
      <c r="N12" s="161">
        <f>L12*1.1</f>
        <v>2640</v>
      </c>
    </row>
    <row r="13" spans="1:14" hidden="1" x14ac:dyDescent="0.2">
      <c r="A13" s="58"/>
      <c r="B13" s="91"/>
      <c r="C13" s="8" t="s">
        <v>87</v>
      </c>
      <c r="D13" s="164" t="s">
        <v>517</v>
      </c>
      <c r="E13" s="172"/>
      <c r="F13" s="173"/>
      <c r="G13" s="173">
        <v>7600</v>
      </c>
      <c r="H13" s="173"/>
      <c r="I13" s="173"/>
      <c r="J13" s="213"/>
      <c r="K13" s="213"/>
      <c r="L13" s="190">
        <f>SUM(E13:J13)</f>
        <v>7600</v>
      </c>
      <c r="M13" s="160">
        <f>L13*1.05</f>
        <v>7980</v>
      </c>
      <c r="N13" s="161">
        <f>L13*1.1</f>
        <v>8360</v>
      </c>
    </row>
    <row r="14" spans="1:14" s="5" customFormat="1" ht="12" customHeight="1" x14ac:dyDescent="0.2">
      <c r="A14" s="56" t="s">
        <v>217</v>
      </c>
      <c r="B14" s="579" t="s">
        <v>229</v>
      </c>
      <c r="C14" s="580"/>
      <c r="D14" s="575"/>
      <c r="E14" s="289">
        <f t="shared" ref="E14:N14" si="4">SUM(E15:E18)</f>
        <v>0</v>
      </c>
      <c r="F14" s="289">
        <f t="shared" si="4"/>
        <v>550</v>
      </c>
      <c r="G14" s="289">
        <f t="shared" si="4"/>
        <v>4000</v>
      </c>
      <c r="H14" s="289">
        <f t="shared" si="4"/>
        <v>1000</v>
      </c>
      <c r="I14" s="289">
        <f t="shared" si="4"/>
        <v>0</v>
      </c>
      <c r="J14" s="290">
        <f t="shared" si="4"/>
        <v>0</v>
      </c>
      <c r="K14" s="290">
        <f t="shared" si="4"/>
        <v>0</v>
      </c>
      <c r="L14" s="197">
        <f t="shared" si="4"/>
        <v>5550</v>
      </c>
      <c r="M14" s="162">
        <f t="shared" si="4"/>
        <v>5827.5</v>
      </c>
      <c r="N14" s="171">
        <f t="shared" si="4"/>
        <v>6105</v>
      </c>
    </row>
    <row r="15" spans="1:14" hidden="1" x14ac:dyDescent="0.2">
      <c r="A15" s="58"/>
      <c r="B15" s="8"/>
      <c r="C15" s="9" t="s">
        <v>81</v>
      </c>
      <c r="D15" s="74" t="s">
        <v>361</v>
      </c>
      <c r="E15" s="172"/>
      <c r="F15" s="173"/>
      <c r="G15" s="173">
        <v>2500</v>
      </c>
      <c r="H15" s="173"/>
      <c r="I15" s="173"/>
      <c r="J15" s="213"/>
      <c r="K15" s="213"/>
      <c r="L15" s="190">
        <f>SUM(E15:J15)</f>
        <v>2500</v>
      </c>
      <c r="M15" s="160">
        <f>L15*1.05</f>
        <v>2625</v>
      </c>
      <c r="N15" s="161">
        <f>L15*1.1</f>
        <v>2750</v>
      </c>
    </row>
    <row r="16" spans="1:14" hidden="1" x14ac:dyDescent="0.2">
      <c r="A16" s="58"/>
      <c r="B16" s="8"/>
      <c r="C16" s="9" t="s">
        <v>87</v>
      </c>
      <c r="D16" s="74" t="s">
        <v>362</v>
      </c>
      <c r="E16" s="172"/>
      <c r="F16" s="173">
        <v>550</v>
      </c>
      <c r="G16" s="173"/>
      <c r="H16" s="173"/>
      <c r="I16" s="173"/>
      <c r="J16" s="213"/>
      <c r="K16" s="213"/>
      <c r="L16" s="190">
        <f>SUM(E16:J16)</f>
        <v>550</v>
      </c>
      <c r="M16" s="160">
        <f>L16*1.05</f>
        <v>577.5</v>
      </c>
      <c r="N16" s="161">
        <f>L16*1.1</f>
        <v>605</v>
      </c>
    </row>
    <row r="17" spans="1:14" hidden="1" x14ac:dyDescent="0.2">
      <c r="A17" s="58"/>
      <c r="B17" s="8"/>
      <c r="C17" s="8" t="s">
        <v>98</v>
      </c>
      <c r="D17" s="74" t="s">
        <v>563</v>
      </c>
      <c r="E17" s="172"/>
      <c r="F17" s="173"/>
      <c r="G17" s="173"/>
      <c r="H17" s="173">
        <v>1000</v>
      </c>
      <c r="I17" s="173"/>
      <c r="J17" s="213"/>
      <c r="K17" s="213"/>
      <c r="L17" s="190">
        <f>SUM(E17:J17)</f>
        <v>1000</v>
      </c>
      <c r="M17" s="160">
        <f>L17*1.05</f>
        <v>1050</v>
      </c>
      <c r="N17" s="161">
        <f>L17*1.1</f>
        <v>1100</v>
      </c>
    </row>
    <row r="18" spans="1:14" s="7" customFormat="1" hidden="1" x14ac:dyDescent="0.2">
      <c r="A18" s="58"/>
      <c r="B18" s="8"/>
      <c r="C18" s="8" t="s">
        <v>99</v>
      </c>
      <c r="D18" s="59" t="s">
        <v>365</v>
      </c>
      <c r="E18" s="172"/>
      <c r="F18" s="173"/>
      <c r="G18" s="173">
        <v>1500</v>
      </c>
      <c r="H18" s="173">
        <v>0</v>
      </c>
      <c r="I18" s="173"/>
      <c r="J18" s="213"/>
      <c r="K18" s="213"/>
      <c r="L18" s="190">
        <f>SUM(E18:J18)</f>
        <v>1500</v>
      </c>
      <c r="M18" s="160">
        <f>L18*1.05</f>
        <v>1575</v>
      </c>
      <c r="N18" s="161">
        <f>L18*1.1</f>
        <v>1650.0000000000002</v>
      </c>
    </row>
    <row r="19" spans="1:14" s="7" customFormat="1" x14ac:dyDescent="0.2">
      <c r="A19" s="56" t="s">
        <v>218</v>
      </c>
      <c r="B19" s="579" t="s">
        <v>51</v>
      </c>
      <c r="C19" s="580"/>
      <c r="D19" s="575"/>
      <c r="E19" s="162">
        <f>SUM(E20:E22)</f>
        <v>0</v>
      </c>
      <c r="F19" s="171">
        <f t="shared" ref="F19:N19" si="5">SUM(F20:F22)</f>
        <v>0</v>
      </c>
      <c r="G19" s="171">
        <f t="shared" si="5"/>
        <v>1500</v>
      </c>
      <c r="H19" s="171">
        <f t="shared" si="5"/>
        <v>1000</v>
      </c>
      <c r="I19" s="171">
        <f t="shared" si="5"/>
        <v>0</v>
      </c>
      <c r="J19" s="214">
        <f t="shared" si="5"/>
        <v>0</v>
      </c>
      <c r="K19" s="214">
        <f>SUM(K20:K22)</f>
        <v>0</v>
      </c>
      <c r="L19" s="197">
        <f t="shared" si="5"/>
        <v>2500</v>
      </c>
      <c r="M19" s="162">
        <f t="shared" si="5"/>
        <v>2625</v>
      </c>
      <c r="N19" s="171">
        <f t="shared" si="5"/>
        <v>2750</v>
      </c>
    </row>
    <row r="20" spans="1:14" s="7" customFormat="1" hidden="1" x14ac:dyDescent="0.2">
      <c r="A20" s="56"/>
      <c r="B20" s="4"/>
      <c r="C20" s="366" t="s">
        <v>81</v>
      </c>
      <c r="D20" s="74" t="s">
        <v>363</v>
      </c>
      <c r="E20" s="172"/>
      <c r="F20" s="173"/>
      <c r="G20" s="173"/>
      <c r="H20" s="173"/>
      <c r="I20" s="173"/>
      <c r="J20" s="213"/>
      <c r="K20" s="213"/>
      <c r="L20" s="190">
        <f>SUM(E20:J20)</f>
        <v>0</v>
      </c>
      <c r="M20" s="160">
        <f>L20*1.05</f>
        <v>0</v>
      </c>
      <c r="N20" s="161">
        <f>L20*1.1</f>
        <v>0</v>
      </c>
    </row>
    <row r="21" spans="1:14" hidden="1" x14ac:dyDescent="0.2">
      <c r="A21" s="58"/>
      <c r="B21" s="8"/>
      <c r="C21" s="9" t="s">
        <v>87</v>
      </c>
      <c r="D21" s="74" t="s">
        <v>563</v>
      </c>
      <c r="E21" s="172"/>
      <c r="F21" s="173"/>
      <c r="G21" s="173"/>
      <c r="H21" s="173">
        <v>1000</v>
      </c>
      <c r="I21" s="173"/>
      <c r="J21" s="213"/>
      <c r="K21" s="213"/>
      <c r="L21" s="190">
        <f>SUM(E21:J21)</f>
        <v>1000</v>
      </c>
      <c r="M21" s="160">
        <f>L21*1.05</f>
        <v>1050</v>
      </c>
      <c r="N21" s="161">
        <f>L21*1.1</f>
        <v>1100</v>
      </c>
    </row>
    <row r="22" spans="1:14" s="7" customFormat="1" hidden="1" x14ac:dyDescent="0.2">
      <c r="A22" s="58"/>
      <c r="B22" s="8"/>
      <c r="C22" s="8" t="s">
        <v>98</v>
      </c>
      <c r="D22" s="59" t="s">
        <v>364</v>
      </c>
      <c r="E22" s="172"/>
      <c r="F22" s="173"/>
      <c r="G22" s="173">
        <v>1500</v>
      </c>
      <c r="H22" s="173"/>
      <c r="I22" s="173"/>
      <c r="J22" s="213"/>
      <c r="K22" s="213"/>
      <c r="L22" s="190">
        <f>SUM(E22:J22)</f>
        <v>1500</v>
      </c>
      <c r="M22" s="160">
        <f>L22*1.05</f>
        <v>1575</v>
      </c>
      <c r="N22" s="161">
        <f>L22*1.1</f>
        <v>1650.0000000000002</v>
      </c>
    </row>
    <row r="23" spans="1:14" s="99" customFormat="1" x14ac:dyDescent="0.2">
      <c r="A23" s="115" t="s">
        <v>280</v>
      </c>
      <c r="B23" s="603" t="s">
        <v>2</v>
      </c>
      <c r="C23" s="606"/>
      <c r="D23" s="607"/>
      <c r="E23" s="175">
        <f>E24</f>
        <v>7060</v>
      </c>
      <c r="F23" s="176">
        <f t="shared" ref="F23:N23" si="6">F24</f>
        <v>2616</v>
      </c>
      <c r="G23" s="176">
        <f t="shared" si="6"/>
        <v>670</v>
      </c>
      <c r="H23" s="176">
        <f t="shared" si="6"/>
        <v>0</v>
      </c>
      <c r="I23" s="176">
        <f t="shared" si="6"/>
        <v>0</v>
      </c>
      <c r="J23" s="215">
        <f t="shared" si="6"/>
        <v>0</v>
      </c>
      <c r="K23" s="215">
        <f t="shared" si="6"/>
        <v>0</v>
      </c>
      <c r="L23" s="200">
        <f t="shared" si="6"/>
        <v>10346</v>
      </c>
      <c r="M23" s="175">
        <f t="shared" si="6"/>
        <v>10075.799999999999</v>
      </c>
      <c r="N23" s="176">
        <f t="shared" si="6"/>
        <v>10555.600000000002</v>
      </c>
    </row>
    <row r="24" spans="1:14" s="11" customFormat="1" x14ac:dyDescent="0.2">
      <c r="A24" s="30"/>
      <c r="B24" s="6" t="s">
        <v>281</v>
      </c>
      <c r="C24" s="574" t="s">
        <v>230</v>
      </c>
      <c r="D24" s="575"/>
      <c r="E24" s="220">
        <f t="shared" ref="E24:L24" si="7">SUM(E25:E28)</f>
        <v>7060</v>
      </c>
      <c r="F24" s="220">
        <f t="shared" si="7"/>
        <v>2616</v>
      </c>
      <c r="G24" s="220">
        <f t="shared" si="7"/>
        <v>670</v>
      </c>
      <c r="H24" s="220">
        <f t="shared" si="7"/>
        <v>0</v>
      </c>
      <c r="I24" s="220">
        <f t="shared" si="7"/>
        <v>0</v>
      </c>
      <c r="J24" s="220">
        <f t="shared" si="7"/>
        <v>0</v>
      </c>
      <c r="K24" s="220">
        <f t="shared" si="7"/>
        <v>0</v>
      </c>
      <c r="L24" s="196">
        <f t="shared" si="7"/>
        <v>10346</v>
      </c>
      <c r="M24" s="248">
        <f>SUM(M25:M27)</f>
        <v>10075.799999999999</v>
      </c>
      <c r="N24" s="220">
        <f>SUM(N25:N27)</f>
        <v>10555.600000000002</v>
      </c>
    </row>
    <row r="25" spans="1:14" s="7" customFormat="1" ht="0.75" customHeight="1" x14ac:dyDescent="0.2">
      <c r="A25" s="58"/>
      <c r="B25" s="8"/>
      <c r="C25" s="8" t="s">
        <v>81</v>
      </c>
      <c r="D25" s="59" t="s">
        <v>518</v>
      </c>
      <c r="E25" s="172">
        <v>7060</v>
      </c>
      <c r="F25" s="173"/>
      <c r="G25" s="173"/>
      <c r="H25" s="173"/>
      <c r="I25" s="173"/>
      <c r="J25" s="213"/>
      <c r="K25" s="213"/>
      <c r="L25" s="190">
        <f>SUM(E25:J25)</f>
        <v>7060</v>
      </c>
      <c r="M25" s="160">
        <f>L25*1.05</f>
        <v>7413</v>
      </c>
      <c r="N25" s="161">
        <f>L25*1.1</f>
        <v>7766.0000000000009</v>
      </c>
    </row>
    <row r="26" spans="1:14" s="7" customFormat="1" hidden="1" x14ac:dyDescent="0.2">
      <c r="A26" s="58"/>
      <c r="B26" s="8"/>
      <c r="C26" s="8" t="s">
        <v>87</v>
      </c>
      <c r="D26" s="59" t="s">
        <v>519</v>
      </c>
      <c r="E26" s="172"/>
      <c r="F26" s="173">
        <v>2466</v>
      </c>
      <c r="G26" s="173"/>
      <c r="H26" s="173"/>
      <c r="I26" s="173"/>
      <c r="J26" s="213"/>
      <c r="K26" s="213"/>
      <c r="L26" s="190">
        <f>SUM(E26:J26)</f>
        <v>2466</v>
      </c>
      <c r="M26" s="160">
        <f>L26*1.05</f>
        <v>2589.3000000000002</v>
      </c>
      <c r="N26" s="161">
        <f>L26*1.1</f>
        <v>2712.6000000000004</v>
      </c>
    </row>
    <row r="27" spans="1:14" s="7" customFormat="1" hidden="1" x14ac:dyDescent="0.2">
      <c r="A27" s="58"/>
      <c r="B27" s="8"/>
      <c r="C27" s="8" t="s">
        <v>98</v>
      </c>
      <c r="D27" s="59" t="s">
        <v>520</v>
      </c>
      <c r="E27" s="172"/>
      <c r="F27" s="173"/>
      <c r="G27" s="173">
        <v>70</v>
      </c>
      <c r="H27" s="173"/>
      <c r="I27" s="173"/>
      <c r="J27" s="213"/>
      <c r="K27" s="213"/>
      <c r="L27" s="190">
        <f>SUM(E27:J27)</f>
        <v>70</v>
      </c>
      <c r="M27" s="160">
        <f>L27*1.05</f>
        <v>73.5</v>
      </c>
      <c r="N27" s="161">
        <f>L27*1.1</f>
        <v>77</v>
      </c>
    </row>
    <row r="28" spans="1:14" s="7" customFormat="1" hidden="1" x14ac:dyDescent="0.2">
      <c r="A28" s="58"/>
      <c r="B28" s="91"/>
      <c r="C28" s="212" t="s">
        <v>99</v>
      </c>
      <c r="D28" s="59" t="s">
        <v>521</v>
      </c>
      <c r="E28" s="172"/>
      <c r="F28" s="173">
        <v>150</v>
      </c>
      <c r="G28" s="173">
        <v>600</v>
      </c>
      <c r="H28" s="173"/>
      <c r="I28" s="173"/>
      <c r="J28" s="213"/>
      <c r="K28" s="213"/>
      <c r="L28" s="190">
        <f>SUM(E28:J28)</f>
        <v>750</v>
      </c>
      <c r="M28" s="160"/>
      <c r="N28" s="161"/>
    </row>
    <row r="29" spans="1:14" s="10" customFormat="1" ht="12" customHeight="1" x14ac:dyDescent="0.2">
      <c r="A29" s="56" t="s">
        <v>282</v>
      </c>
      <c r="B29" s="579" t="s">
        <v>3</v>
      </c>
      <c r="C29" s="580"/>
      <c r="D29" s="575"/>
      <c r="E29" s="162">
        <f>SUM(E30:E34)</f>
        <v>479786</v>
      </c>
      <c r="F29" s="171">
        <f t="shared" ref="F29:N29" si="8">SUM(F30:F34)</f>
        <v>168888</v>
      </c>
      <c r="G29" s="171">
        <f t="shared" si="8"/>
        <v>294813</v>
      </c>
      <c r="H29" s="171">
        <f t="shared" si="8"/>
        <v>5053</v>
      </c>
      <c r="I29" s="171">
        <f t="shared" si="8"/>
        <v>0</v>
      </c>
      <c r="J29" s="214">
        <f t="shared" si="8"/>
        <v>0</v>
      </c>
      <c r="K29" s="214">
        <f>SUM(K30:K34)</f>
        <v>0</v>
      </c>
      <c r="L29" s="197">
        <f t="shared" si="8"/>
        <v>948540</v>
      </c>
      <c r="M29" s="162">
        <f t="shared" si="8"/>
        <v>995967</v>
      </c>
      <c r="N29" s="171">
        <f t="shared" si="8"/>
        <v>1043394</v>
      </c>
    </row>
    <row r="30" spans="1:14" s="7" customFormat="1" hidden="1" x14ac:dyDescent="0.2">
      <c r="A30" s="58"/>
      <c r="B30" s="8"/>
      <c r="C30" s="8" t="s">
        <v>81</v>
      </c>
      <c r="D30" s="59" t="s">
        <v>522</v>
      </c>
      <c r="E30" s="172">
        <v>433671</v>
      </c>
      <c r="F30" s="173"/>
      <c r="G30" s="173"/>
      <c r="H30" s="173"/>
      <c r="I30" s="173"/>
      <c r="J30" s="213"/>
      <c r="K30" s="213"/>
      <c r="L30" s="190">
        <f>SUM(E30:J30)</f>
        <v>433671</v>
      </c>
      <c r="M30" s="160">
        <f>L30*1.05</f>
        <v>455354.55000000005</v>
      </c>
      <c r="N30" s="161">
        <f>L30*1.1</f>
        <v>477038.10000000003</v>
      </c>
    </row>
    <row r="31" spans="1:14" s="7" customFormat="1" hidden="1" x14ac:dyDescent="0.2">
      <c r="A31" s="58"/>
      <c r="B31" s="8"/>
      <c r="C31" s="8" t="s">
        <v>87</v>
      </c>
      <c r="D31" s="59" t="s">
        <v>523</v>
      </c>
      <c r="E31" s="172"/>
      <c r="F31" s="173">
        <v>168369</v>
      </c>
      <c r="G31" s="173"/>
      <c r="H31" s="173"/>
      <c r="I31" s="173"/>
      <c r="J31" s="213"/>
      <c r="K31" s="213"/>
      <c r="L31" s="190">
        <f>SUM(E31:J31)</f>
        <v>168369</v>
      </c>
      <c r="M31" s="160">
        <f>L31*1.05</f>
        <v>176787.45</v>
      </c>
      <c r="N31" s="161">
        <f>L31*1.1</f>
        <v>185205.90000000002</v>
      </c>
    </row>
    <row r="32" spans="1:14" s="7" customFormat="1" hidden="1" x14ac:dyDescent="0.2">
      <c r="A32" s="58"/>
      <c r="B32" s="8"/>
      <c r="C32" s="8" t="s">
        <v>98</v>
      </c>
      <c r="D32" s="59" t="s">
        <v>524</v>
      </c>
      <c r="E32" s="172"/>
      <c r="F32" s="173"/>
      <c r="G32" s="173"/>
      <c r="H32" s="173"/>
      <c r="I32" s="173"/>
      <c r="J32" s="213"/>
      <c r="K32" s="213"/>
      <c r="L32" s="190">
        <f>SUM(E32:J32)</f>
        <v>0</v>
      </c>
      <c r="M32" s="160">
        <f>L32*1.05</f>
        <v>0</v>
      </c>
      <c r="N32" s="161">
        <f>L32*1.1</f>
        <v>0</v>
      </c>
    </row>
    <row r="33" spans="1:14" s="7" customFormat="1" hidden="1" x14ac:dyDescent="0.2">
      <c r="A33" s="58"/>
      <c r="B33" s="8"/>
      <c r="C33" s="8" t="s">
        <v>99</v>
      </c>
      <c r="D33" s="59" t="s">
        <v>525</v>
      </c>
      <c r="E33" s="172"/>
      <c r="F33" s="173"/>
      <c r="G33" s="173"/>
      <c r="H33" s="173"/>
      <c r="I33" s="173"/>
      <c r="J33" s="213"/>
      <c r="K33" s="213"/>
      <c r="L33" s="190">
        <f>SUM(E33:J33)</f>
        <v>0</v>
      </c>
      <c r="M33" s="160">
        <f>L33*1.05</f>
        <v>0</v>
      </c>
      <c r="N33" s="161">
        <f>L33*1.1</f>
        <v>0</v>
      </c>
    </row>
    <row r="34" spans="1:14" s="7" customFormat="1" ht="13.5" hidden="1" thickBot="1" x14ac:dyDescent="0.25">
      <c r="A34" s="60"/>
      <c r="B34" s="62"/>
      <c r="C34" s="62" t="s">
        <v>100</v>
      </c>
      <c r="D34" s="61" t="s">
        <v>526</v>
      </c>
      <c r="E34" s="204">
        <v>46115</v>
      </c>
      <c r="F34" s="156">
        <v>519</v>
      </c>
      <c r="G34" s="156">
        <v>294813</v>
      </c>
      <c r="H34" s="156">
        <v>5053</v>
      </c>
      <c r="I34" s="156"/>
      <c r="J34" s="222"/>
      <c r="K34" s="222"/>
      <c r="L34" s="191">
        <f>SUM(E34:J34)</f>
        <v>346500</v>
      </c>
      <c r="M34" s="367">
        <f>L34*1.05</f>
        <v>363825</v>
      </c>
      <c r="N34" s="365">
        <f>L34*1.1</f>
        <v>381150.00000000006</v>
      </c>
    </row>
    <row r="35" spans="1:14" x14ac:dyDescent="0.2">
      <c r="A35" s="12"/>
      <c r="B35" s="12"/>
      <c r="C35" s="12"/>
      <c r="D35" s="12"/>
    </row>
    <row r="36" spans="1:14" x14ac:dyDescent="0.2">
      <c r="A36" s="12"/>
      <c r="B36" s="12"/>
      <c r="C36" s="12"/>
      <c r="D36" s="12"/>
    </row>
    <row r="37" spans="1:14" x14ac:dyDescent="0.2">
      <c r="A37" s="12"/>
      <c r="B37" s="12"/>
      <c r="C37" s="12"/>
      <c r="D37" s="12"/>
    </row>
    <row r="38" spans="1:14" x14ac:dyDescent="0.2">
      <c r="A38" s="12"/>
      <c r="B38" s="12"/>
      <c r="C38" s="12"/>
      <c r="D38" s="12"/>
    </row>
  </sheetData>
  <mergeCells count="14">
    <mergeCell ref="A1:D1"/>
    <mergeCell ref="A3:D5"/>
    <mergeCell ref="A2:D2"/>
    <mergeCell ref="B7:D7"/>
    <mergeCell ref="B29:D29"/>
    <mergeCell ref="B19:D19"/>
    <mergeCell ref="B14:D14"/>
    <mergeCell ref="C24:D24"/>
    <mergeCell ref="B23:D23"/>
    <mergeCell ref="N3:N5"/>
    <mergeCell ref="A6:D6"/>
    <mergeCell ref="C8:D8"/>
    <mergeCell ref="E3:L3"/>
    <mergeCell ref="M3:M5"/>
  </mergeCells>
  <phoneticPr fontId="0" type="noConversion"/>
  <pageMargins left="0.11811023622047245" right="0" top="0.74803149606299213" bottom="0.74803149606299213" header="0.31496062992125984" footer="0.31496062992125984"/>
  <pageSetup paperSize="9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activeCell="A2" sqref="A2:D2"/>
    </sheetView>
  </sheetViews>
  <sheetFormatPr defaultRowHeight="12.75" x14ac:dyDescent="0.2"/>
  <cols>
    <col min="1" max="1" width="4.42578125" style="2" customWidth="1"/>
    <col min="2" max="2" width="5.5703125" style="2" customWidth="1"/>
    <col min="3" max="3" width="3.42578125" style="2" customWidth="1"/>
    <col min="4" max="4" width="41.140625" style="2" customWidth="1"/>
    <col min="5" max="6" width="7" style="292" customWidth="1"/>
    <col min="7" max="7" width="5.85546875" style="292" customWidth="1"/>
    <col min="8" max="8" width="5.140625" style="292" customWidth="1"/>
    <col min="9" max="9" width="5.7109375" style="292" customWidth="1"/>
    <col min="10" max="10" width="4.85546875" style="292" customWidth="1"/>
    <col min="11" max="11" width="8" style="292" customWidth="1"/>
    <col min="12" max="12" width="10" style="2" customWidth="1"/>
    <col min="13" max="13" width="12.140625" style="232" hidden="1" customWidth="1"/>
    <col min="14" max="14" width="9.7109375" style="232" hidden="1" customWidth="1"/>
    <col min="15" max="16384" width="9.140625" style="2"/>
  </cols>
  <sheetData>
    <row r="1" spans="1:14" ht="18.75" x14ac:dyDescent="0.3">
      <c r="A1" s="634" t="s">
        <v>283</v>
      </c>
      <c r="B1" s="634"/>
      <c r="C1" s="634"/>
      <c r="D1" s="634"/>
    </row>
    <row r="2" spans="1:14" ht="13.5" thickBot="1" x14ac:dyDescent="0.25">
      <c r="A2" s="704"/>
      <c r="B2" s="705"/>
      <c r="C2" s="705"/>
      <c r="D2" s="706"/>
    </row>
    <row r="3" spans="1:14" ht="13.5" customHeight="1" thickBot="1" x14ac:dyDescent="0.25">
      <c r="A3" s="697" t="s">
        <v>538</v>
      </c>
      <c r="B3" s="698"/>
      <c r="C3" s="698"/>
      <c r="D3" s="699"/>
      <c r="E3" s="592" t="s">
        <v>600</v>
      </c>
      <c r="F3" s="661"/>
      <c r="G3" s="661"/>
      <c r="H3" s="661"/>
      <c r="I3" s="661"/>
      <c r="J3" s="661"/>
      <c r="K3" s="661"/>
      <c r="L3" s="695"/>
      <c r="M3" s="666" t="s">
        <v>309</v>
      </c>
      <c r="N3" s="629" t="s">
        <v>310</v>
      </c>
    </row>
    <row r="4" spans="1:14" x14ac:dyDescent="0.2">
      <c r="A4" s="700"/>
      <c r="B4" s="698"/>
      <c r="C4" s="698"/>
      <c r="D4" s="699"/>
      <c r="E4" s="293">
        <v>610</v>
      </c>
      <c r="F4" s="294">
        <v>620</v>
      </c>
      <c r="G4" s="294">
        <v>630</v>
      </c>
      <c r="H4" s="294">
        <v>640</v>
      </c>
      <c r="I4" s="294">
        <v>650</v>
      </c>
      <c r="J4" s="368">
        <v>700</v>
      </c>
      <c r="K4" s="295">
        <v>800</v>
      </c>
      <c r="L4" s="216" t="s">
        <v>95</v>
      </c>
      <c r="M4" s="642"/>
      <c r="N4" s="630"/>
    </row>
    <row r="5" spans="1:14" ht="13.5" thickBot="1" x14ac:dyDescent="0.25">
      <c r="A5" s="701"/>
      <c r="B5" s="702"/>
      <c r="C5" s="702"/>
      <c r="D5" s="703"/>
      <c r="E5" s="296"/>
      <c r="F5" s="297"/>
      <c r="G5" s="297"/>
      <c r="H5" s="297"/>
      <c r="I5" s="297"/>
      <c r="J5" s="369"/>
      <c r="K5" s="298"/>
      <c r="L5" s="217"/>
      <c r="M5" s="643"/>
      <c r="N5" s="631"/>
    </row>
    <row r="6" spans="1:14" ht="13.5" thickBot="1" x14ac:dyDescent="0.25">
      <c r="A6" s="696" t="s">
        <v>283</v>
      </c>
      <c r="B6" s="580"/>
      <c r="C6" s="580"/>
      <c r="D6" s="575"/>
      <c r="E6" s="291">
        <f t="shared" ref="E6:N6" si="0">E7</f>
        <v>177233</v>
      </c>
      <c r="F6" s="291">
        <f t="shared" si="0"/>
        <v>68930</v>
      </c>
      <c r="G6" s="291">
        <f t="shared" si="0"/>
        <v>36573</v>
      </c>
      <c r="H6" s="291">
        <f t="shared" si="0"/>
        <v>1500</v>
      </c>
      <c r="I6" s="291">
        <f t="shared" si="0"/>
        <v>55000</v>
      </c>
      <c r="J6" s="291"/>
      <c r="K6" s="291">
        <f t="shared" si="0"/>
        <v>150000</v>
      </c>
      <c r="L6" s="189">
        <f t="shared" si="0"/>
        <v>489236</v>
      </c>
      <c r="M6" s="291">
        <f t="shared" si="0"/>
        <v>457767.45</v>
      </c>
      <c r="N6" s="243">
        <f t="shared" si="0"/>
        <v>479565.9</v>
      </c>
    </row>
    <row r="7" spans="1:14" s="116" customFormat="1" x14ac:dyDescent="0.2">
      <c r="A7" s="117" t="s">
        <v>223</v>
      </c>
      <c r="B7" s="118" t="s">
        <v>242</v>
      </c>
      <c r="C7" s="118"/>
      <c r="D7" s="119"/>
      <c r="E7" s="364">
        <f>E8+E10+E19</f>
        <v>177233</v>
      </c>
      <c r="F7" s="235">
        <f t="shared" ref="F7:N7" si="1">F8+F10+F19</f>
        <v>68930</v>
      </c>
      <c r="G7" s="235">
        <f t="shared" si="1"/>
        <v>36573</v>
      </c>
      <c r="H7" s="235">
        <f t="shared" si="1"/>
        <v>1500</v>
      </c>
      <c r="I7" s="235">
        <f t="shared" si="1"/>
        <v>55000</v>
      </c>
      <c r="J7" s="235">
        <f t="shared" si="1"/>
        <v>0</v>
      </c>
      <c r="K7" s="329">
        <f t="shared" si="1"/>
        <v>150000</v>
      </c>
      <c r="L7" s="194">
        <f t="shared" si="1"/>
        <v>489236</v>
      </c>
      <c r="M7" s="329">
        <f t="shared" si="1"/>
        <v>457767.45</v>
      </c>
      <c r="N7" s="283">
        <f t="shared" si="1"/>
        <v>479565.9</v>
      </c>
    </row>
    <row r="8" spans="1:14" s="5" customFormat="1" ht="10.5" customHeight="1" x14ac:dyDescent="0.2">
      <c r="A8" s="72"/>
      <c r="B8" s="54" t="s">
        <v>225</v>
      </c>
      <c r="C8" s="54" t="s">
        <v>243</v>
      </c>
      <c r="D8" s="63"/>
      <c r="E8" s="323">
        <f t="shared" ref="E8:N8" si="2">E9</f>
        <v>0</v>
      </c>
      <c r="F8" s="250">
        <f t="shared" si="2"/>
        <v>0</v>
      </c>
      <c r="G8" s="250">
        <f t="shared" si="2"/>
        <v>0</v>
      </c>
      <c r="H8" s="250">
        <f t="shared" si="2"/>
        <v>0</v>
      </c>
      <c r="I8" s="250">
        <f t="shared" si="2"/>
        <v>10000</v>
      </c>
      <c r="J8" s="250"/>
      <c r="K8" s="371">
        <f t="shared" si="2"/>
        <v>0</v>
      </c>
      <c r="L8" s="188">
        <f t="shared" si="2"/>
        <v>10000</v>
      </c>
      <c r="M8" s="433">
        <f t="shared" si="2"/>
        <v>10500</v>
      </c>
      <c r="N8" s="401">
        <f t="shared" si="2"/>
        <v>11000</v>
      </c>
    </row>
    <row r="9" spans="1:14" s="7" customFormat="1" ht="12" hidden="1" x14ac:dyDescent="0.2">
      <c r="A9" s="58"/>
      <c r="B9" s="8"/>
      <c r="C9" s="8" t="s">
        <v>81</v>
      </c>
      <c r="D9" s="59" t="s">
        <v>241</v>
      </c>
      <c r="E9" s="370"/>
      <c r="F9" s="247"/>
      <c r="G9" s="247"/>
      <c r="H9" s="247"/>
      <c r="I9" s="247">
        <v>10000</v>
      </c>
      <c r="J9" s="247"/>
      <c r="K9" s="372"/>
      <c r="L9" s="190">
        <f>SUM(E9:K9)</f>
        <v>10000</v>
      </c>
      <c r="M9" s="278">
        <f>L9*1.05</f>
        <v>10500</v>
      </c>
      <c r="N9" s="213">
        <f>L9*1.1</f>
        <v>11000</v>
      </c>
    </row>
    <row r="10" spans="1:14" s="5" customFormat="1" ht="11.25" customHeight="1" x14ac:dyDescent="0.2">
      <c r="A10" s="72"/>
      <c r="B10" s="54" t="s">
        <v>226</v>
      </c>
      <c r="C10" s="54" t="s">
        <v>564</v>
      </c>
      <c r="D10" s="63"/>
      <c r="E10" s="323">
        <f>SUM(E11:E18)</f>
        <v>177233</v>
      </c>
      <c r="F10" s="250">
        <f>SUM(F11:F18)</f>
        <v>68930</v>
      </c>
      <c r="G10" s="250">
        <f>SUM(G11:G18)</f>
        <v>36573</v>
      </c>
      <c r="H10" s="250">
        <f>SUM(H11:H17)</f>
        <v>1500</v>
      </c>
      <c r="I10" s="250">
        <f>SUM(I11:I17)</f>
        <v>0</v>
      </c>
      <c r="J10" s="250"/>
      <c r="K10" s="371">
        <f>SUM(K11:K17)</f>
        <v>0</v>
      </c>
      <c r="L10" s="188">
        <f>SUM(L11:L18)</f>
        <v>284236</v>
      </c>
      <c r="M10" s="433">
        <f>SUM(M11:M17)</f>
        <v>253017.45</v>
      </c>
      <c r="N10" s="401">
        <f>SUM(N11:N17)</f>
        <v>265065.90000000002</v>
      </c>
    </row>
    <row r="11" spans="1:14" s="7" customFormat="1" ht="12" hidden="1" x14ac:dyDescent="0.2">
      <c r="A11" s="58"/>
      <c r="B11" s="8"/>
      <c r="C11" s="8" t="s">
        <v>81</v>
      </c>
      <c r="D11" s="59" t="s">
        <v>527</v>
      </c>
      <c r="E11" s="370">
        <v>163743</v>
      </c>
      <c r="F11" s="247"/>
      <c r="G11" s="247"/>
      <c r="H11" s="247"/>
      <c r="I11" s="247"/>
      <c r="J11" s="247"/>
      <c r="K11" s="372"/>
      <c r="L11" s="190">
        <f t="shared" ref="L11:L17" si="3">SUM(E11:K11)</f>
        <v>163743</v>
      </c>
      <c r="M11" s="278">
        <f t="shared" ref="M11:M17" si="4">L11*1.05</f>
        <v>171930.15</v>
      </c>
      <c r="N11" s="213">
        <f t="shared" ref="N11:N17" si="5">L11*1.1</f>
        <v>180117.30000000002</v>
      </c>
    </row>
    <row r="12" spans="1:14" s="7" customFormat="1" ht="12" hidden="1" x14ac:dyDescent="0.2">
      <c r="A12" s="58"/>
      <c r="B12" s="8"/>
      <c r="C12" s="8" t="s">
        <v>87</v>
      </c>
      <c r="D12" s="59" t="s">
        <v>528</v>
      </c>
      <c r="E12" s="246"/>
      <c r="F12" s="247">
        <v>57926</v>
      </c>
      <c r="G12" s="247"/>
      <c r="H12" s="247"/>
      <c r="I12" s="247"/>
      <c r="J12" s="313"/>
      <c r="K12" s="299"/>
      <c r="L12" s="190">
        <f t="shared" si="3"/>
        <v>57926</v>
      </c>
      <c r="M12" s="278">
        <f t="shared" si="4"/>
        <v>60822.3</v>
      </c>
      <c r="N12" s="213">
        <f t="shared" si="5"/>
        <v>63718.600000000006</v>
      </c>
    </row>
    <row r="13" spans="1:14" s="7" customFormat="1" ht="12" hidden="1" x14ac:dyDescent="0.2">
      <c r="A13" s="58"/>
      <c r="B13" s="8"/>
      <c r="C13" s="8" t="s">
        <v>98</v>
      </c>
      <c r="D13" s="59" t="s">
        <v>529</v>
      </c>
      <c r="E13" s="246"/>
      <c r="F13" s="247"/>
      <c r="G13" s="247">
        <v>2000</v>
      </c>
      <c r="H13" s="247"/>
      <c r="I13" s="247"/>
      <c r="J13" s="313"/>
      <c r="K13" s="299"/>
      <c r="L13" s="190">
        <f t="shared" si="3"/>
        <v>2000</v>
      </c>
      <c r="M13" s="278">
        <f t="shared" si="4"/>
        <v>2100</v>
      </c>
      <c r="N13" s="213">
        <f t="shared" si="5"/>
        <v>2200</v>
      </c>
    </row>
    <row r="14" spans="1:14" s="7" customFormat="1" ht="12" hidden="1" x14ac:dyDescent="0.2">
      <c r="A14" s="58"/>
      <c r="B14" s="8"/>
      <c r="C14" s="8" t="s">
        <v>99</v>
      </c>
      <c r="D14" s="59" t="s">
        <v>474</v>
      </c>
      <c r="E14" s="246"/>
      <c r="F14" s="247"/>
      <c r="G14" s="247">
        <v>1650</v>
      </c>
      <c r="H14" s="247"/>
      <c r="I14" s="247"/>
      <c r="J14" s="313"/>
      <c r="K14" s="299"/>
      <c r="L14" s="190">
        <f t="shared" si="3"/>
        <v>1650</v>
      </c>
      <c r="M14" s="278">
        <f t="shared" si="4"/>
        <v>1732.5</v>
      </c>
      <c r="N14" s="213">
        <f t="shared" si="5"/>
        <v>1815.0000000000002</v>
      </c>
    </row>
    <row r="15" spans="1:14" s="7" customFormat="1" ht="12" hidden="1" x14ac:dyDescent="0.2">
      <c r="A15" s="58"/>
      <c r="B15" s="8"/>
      <c r="C15" s="8" t="s">
        <v>100</v>
      </c>
      <c r="D15" s="59" t="s">
        <v>530</v>
      </c>
      <c r="E15" s="246"/>
      <c r="F15" s="247"/>
      <c r="G15" s="247">
        <v>7150</v>
      </c>
      <c r="H15" s="247"/>
      <c r="I15" s="247"/>
      <c r="J15" s="313"/>
      <c r="K15" s="299"/>
      <c r="L15" s="190">
        <f t="shared" si="3"/>
        <v>7150</v>
      </c>
      <c r="M15" s="278">
        <f t="shared" si="4"/>
        <v>7507.5</v>
      </c>
      <c r="N15" s="213">
        <f t="shared" si="5"/>
        <v>7865.0000000000009</v>
      </c>
    </row>
    <row r="16" spans="1:14" s="7" customFormat="1" ht="12" hidden="1" x14ac:dyDescent="0.2">
      <c r="A16" s="58"/>
      <c r="B16" s="8"/>
      <c r="C16" s="8" t="s">
        <v>105</v>
      </c>
      <c r="D16" s="59" t="s">
        <v>531</v>
      </c>
      <c r="E16" s="246"/>
      <c r="F16" s="247"/>
      <c r="G16" s="247">
        <v>5000</v>
      </c>
      <c r="H16" s="247">
        <v>1500</v>
      </c>
      <c r="I16" s="247"/>
      <c r="J16" s="313"/>
      <c r="K16" s="299"/>
      <c r="L16" s="190">
        <f t="shared" si="3"/>
        <v>6500</v>
      </c>
      <c r="M16" s="278">
        <f t="shared" si="4"/>
        <v>6825</v>
      </c>
      <c r="N16" s="213">
        <f t="shared" si="5"/>
        <v>7150.0000000000009</v>
      </c>
    </row>
    <row r="17" spans="1:14" s="7" customFormat="1" ht="12" hidden="1" x14ac:dyDescent="0.2">
      <c r="A17" s="58"/>
      <c r="B17" s="8"/>
      <c r="C17" s="8" t="s">
        <v>106</v>
      </c>
      <c r="D17" s="59" t="s">
        <v>532</v>
      </c>
      <c r="E17" s="246"/>
      <c r="F17" s="247"/>
      <c r="G17" s="247">
        <v>2000</v>
      </c>
      <c r="H17" s="247"/>
      <c r="I17" s="247"/>
      <c r="J17" s="313"/>
      <c r="K17" s="299"/>
      <c r="L17" s="190">
        <f t="shared" si="3"/>
        <v>2000</v>
      </c>
      <c r="M17" s="278">
        <f t="shared" si="4"/>
        <v>2100</v>
      </c>
      <c r="N17" s="213">
        <f t="shared" si="5"/>
        <v>2200</v>
      </c>
    </row>
    <row r="18" spans="1:14" s="7" customFormat="1" ht="12" hidden="1" x14ac:dyDescent="0.2">
      <c r="A18" s="58"/>
      <c r="B18" s="8"/>
      <c r="C18" s="8">
        <v>8</v>
      </c>
      <c r="D18" s="59" t="s">
        <v>536</v>
      </c>
      <c r="E18" s="246">
        <v>13490</v>
      </c>
      <c r="F18" s="247">
        <v>11004</v>
      </c>
      <c r="G18" s="247">
        <v>18773</v>
      </c>
      <c r="H18" s="247"/>
      <c r="I18" s="247"/>
      <c r="J18" s="313"/>
      <c r="K18" s="299"/>
      <c r="L18" s="190">
        <f>SUM(E18:K18)</f>
        <v>43267</v>
      </c>
      <c r="M18" s="278"/>
      <c r="N18" s="213"/>
    </row>
    <row r="19" spans="1:14" ht="12" customHeight="1" x14ac:dyDescent="0.2">
      <c r="A19" s="72"/>
      <c r="B19" s="54" t="s">
        <v>228</v>
      </c>
      <c r="C19" s="54" t="s">
        <v>244</v>
      </c>
      <c r="D19" s="184"/>
      <c r="E19" s="249">
        <f>SUM(E20:E21)</f>
        <v>0</v>
      </c>
      <c r="F19" s="250">
        <f>SUM(F20:F21)</f>
        <v>0</v>
      </c>
      <c r="G19" s="250">
        <f>SUM(G20:G21)</f>
        <v>0</v>
      </c>
      <c r="H19" s="250">
        <f>SUM(H20:H21)</f>
        <v>0</v>
      </c>
      <c r="I19" s="250">
        <f>SUM(I20:I21)</f>
        <v>45000</v>
      </c>
      <c r="J19" s="250"/>
      <c r="K19" s="371">
        <f>SUM(K20:K22)</f>
        <v>150000</v>
      </c>
      <c r="L19" s="188">
        <f>SUM(L20:L22)</f>
        <v>195000</v>
      </c>
      <c r="M19" s="433">
        <f>SUM(M20:M21)</f>
        <v>194250</v>
      </c>
      <c r="N19" s="401">
        <f>SUM(N20:N21)</f>
        <v>203500</v>
      </c>
    </row>
    <row r="20" spans="1:14" s="7" customFormat="1" ht="12" hidden="1" x14ac:dyDescent="0.2">
      <c r="A20" s="58"/>
      <c r="B20" s="8"/>
      <c r="C20" s="8" t="s">
        <v>81</v>
      </c>
      <c r="D20" s="93" t="s">
        <v>4</v>
      </c>
      <c r="E20" s="246"/>
      <c r="F20" s="247"/>
      <c r="G20" s="247"/>
      <c r="H20" s="247"/>
      <c r="I20" s="247">
        <v>45000</v>
      </c>
      <c r="J20" s="313"/>
      <c r="K20" s="299"/>
      <c r="L20" s="190">
        <f>SUM(E20:K20)</f>
        <v>45000</v>
      </c>
      <c r="M20" s="278">
        <f>L20*1.05</f>
        <v>47250</v>
      </c>
      <c r="N20" s="213">
        <f>L20*1.1</f>
        <v>49500.000000000007</v>
      </c>
    </row>
    <row r="21" spans="1:14" s="7" customFormat="1" ht="12" hidden="1" x14ac:dyDescent="0.2">
      <c r="A21" s="58"/>
      <c r="B21" s="8"/>
      <c r="C21" s="8" t="s">
        <v>87</v>
      </c>
      <c r="D21" s="93" t="s">
        <v>5</v>
      </c>
      <c r="E21" s="246"/>
      <c r="F21" s="247"/>
      <c r="G21" s="247"/>
      <c r="H21" s="247"/>
      <c r="I21" s="247"/>
      <c r="J21" s="313"/>
      <c r="K21" s="299">
        <v>140000</v>
      </c>
      <c r="L21" s="190">
        <f>SUM(E21:K21)</f>
        <v>140000</v>
      </c>
      <c r="M21" s="278">
        <f>L21*1.05</f>
        <v>147000</v>
      </c>
      <c r="N21" s="213">
        <f>L21*1.1</f>
        <v>154000</v>
      </c>
    </row>
    <row r="22" spans="1:14" s="7" customFormat="1" ht="12" hidden="1" x14ac:dyDescent="0.2">
      <c r="A22" s="8" t="s">
        <v>98</v>
      </c>
      <c r="B22" s="8"/>
      <c r="C22" s="8" t="s">
        <v>106</v>
      </c>
      <c r="D22" s="59" t="s">
        <v>606</v>
      </c>
      <c r="E22" s="497"/>
      <c r="F22" s="247"/>
      <c r="G22" s="247"/>
      <c r="H22" s="247"/>
      <c r="I22" s="247"/>
      <c r="J22" s="247"/>
      <c r="K22" s="299">
        <v>10000</v>
      </c>
      <c r="L22" s="190">
        <f>SUM(E22:K22)</f>
        <v>10000</v>
      </c>
      <c r="M22" s="447">
        <f>L22*1.05</f>
        <v>10500</v>
      </c>
      <c r="N22" s="447">
        <f>L22*1.1</f>
        <v>11000</v>
      </c>
    </row>
    <row r="23" spans="1:14" x14ac:dyDescent="0.2">
      <c r="A23" s="7"/>
      <c r="B23" s="7"/>
      <c r="C23" s="7"/>
      <c r="D23" s="7"/>
    </row>
    <row r="24" spans="1:14" x14ac:dyDescent="0.2">
      <c r="A24" s="7"/>
      <c r="B24" s="7"/>
      <c r="C24" s="7"/>
      <c r="D24" s="7"/>
    </row>
    <row r="25" spans="1:14" x14ac:dyDescent="0.2">
      <c r="A25" s="7"/>
      <c r="B25" s="7"/>
      <c r="C25" s="7"/>
      <c r="D25" s="7"/>
    </row>
    <row r="26" spans="1:14" x14ac:dyDescent="0.2">
      <c r="A26" s="66"/>
      <c r="B26" s="66"/>
      <c r="C26" s="66"/>
      <c r="D26" s="66"/>
    </row>
    <row r="27" spans="1:14" x14ac:dyDescent="0.2">
      <c r="A27" s="7"/>
      <c r="B27" s="7"/>
      <c r="C27" s="7"/>
      <c r="D27" s="7"/>
    </row>
    <row r="28" spans="1:14" x14ac:dyDescent="0.2">
      <c r="A28" s="7"/>
      <c r="B28" s="7"/>
      <c r="C28" s="7"/>
      <c r="D28" s="7"/>
    </row>
    <row r="29" spans="1:14" x14ac:dyDescent="0.2">
      <c r="A29" s="66"/>
      <c r="B29" s="66"/>
      <c r="C29" s="66"/>
      <c r="D29" s="66"/>
    </row>
    <row r="30" spans="1:14" x14ac:dyDescent="0.2">
      <c r="A30" s="7"/>
      <c r="B30" s="7"/>
      <c r="C30" s="7"/>
      <c r="D30" s="7"/>
    </row>
    <row r="31" spans="1:14" x14ac:dyDescent="0.2">
      <c r="A31" s="7"/>
      <c r="B31" s="7"/>
      <c r="C31" s="7"/>
      <c r="D31" s="7"/>
    </row>
    <row r="32" spans="1:14" x14ac:dyDescent="0.2">
      <c r="A32" s="20"/>
      <c r="B32" s="20"/>
      <c r="C32" s="20"/>
      <c r="D32" s="20"/>
    </row>
    <row r="33" spans="1:4" x14ac:dyDescent="0.2">
      <c r="A33" s="7"/>
      <c r="B33" s="7"/>
      <c r="C33" s="7"/>
      <c r="D33" s="7"/>
    </row>
  </sheetData>
  <mergeCells count="7">
    <mergeCell ref="N3:N5"/>
    <mergeCell ref="E3:L3"/>
    <mergeCell ref="A6:D6"/>
    <mergeCell ref="A1:D1"/>
    <mergeCell ref="A3:D5"/>
    <mergeCell ref="A2:D2"/>
    <mergeCell ref="M3:M5"/>
  </mergeCells>
  <phoneticPr fontId="0" type="noConversion"/>
  <pageMargins left="0.11811023622047245" right="0.11811023622047245" top="0.74803149606299213" bottom="0.74803149606299213" header="0.31496062992125984" footer="0.31496062992125984"/>
  <pageSetup paperSize="9"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abSelected="1" workbookViewId="0">
      <selection activeCell="C7" sqref="C7"/>
    </sheetView>
  </sheetViews>
  <sheetFormatPr defaultRowHeight="12.75" x14ac:dyDescent="0.2"/>
  <cols>
    <col min="1" max="1" width="2.5703125" style="2" customWidth="1"/>
    <col min="2" max="2" width="10" style="2" customWidth="1"/>
    <col min="3" max="3" width="3.5703125" style="2" customWidth="1"/>
    <col min="4" max="4" width="19.28515625" style="2" customWidth="1"/>
    <col min="5" max="5" width="8.85546875" style="2" customWidth="1"/>
    <col min="6" max="6" width="7.42578125" style="2" customWidth="1"/>
    <col min="7" max="7" width="8" style="2" customWidth="1"/>
    <col min="8" max="8" width="6.42578125" style="2" customWidth="1"/>
    <col min="9" max="9" width="6.140625" style="2" customWidth="1"/>
    <col min="10" max="10" width="8.28515625" style="2" customWidth="1"/>
    <col min="11" max="11" width="9.28515625" style="2" customWidth="1"/>
    <col min="12" max="12" width="8.7109375" style="2" customWidth="1"/>
    <col min="13" max="14" width="9.7109375" style="2" hidden="1" customWidth="1"/>
    <col min="15" max="15" width="10" style="2" customWidth="1"/>
    <col min="16" max="16384" width="9.140625" style="2"/>
  </cols>
  <sheetData>
    <row r="1" spans="1:16" s="1" customFormat="1" ht="18.75" x14ac:dyDescent="0.3">
      <c r="A1" s="1" t="s">
        <v>565</v>
      </c>
    </row>
    <row r="2" spans="1:16" ht="13.5" thickBot="1" x14ac:dyDescent="0.25"/>
    <row r="3" spans="1:16" ht="13.5" customHeight="1" thickBot="1" x14ac:dyDescent="0.25">
      <c r="A3" s="566" t="s">
        <v>538</v>
      </c>
      <c r="B3" s="567"/>
      <c r="C3" s="567"/>
      <c r="D3" s="599"/>
      <c r="E3" s="225"/>
      <c r="F3" s="661" t="s">
        <v>600</v>
      </c>
      <c r="G3" s="661"/>
      <c r="H3" s="661"/>
      <c r="I3" s="661"/>
      <c r="J3" s="661"/>
      <c r="K3" s="661"/>
      <c r="L3" s="695"/>
      <c r="M3" s="666" t="s">
        <v>309</v>
      </c>
      <c r="N3" s="644" t="s">
        <v>310</v>
      </c>
    </row>
    <row r="4" spans="1:16" ht="12.75" customHeight="1" x14ac:dyDescent="0.2">
      <c r="A4" s="568"/>
      <c r="B4" s="569"/>
      <c r="C4" s="569"/>
      <c r="D4" s="570"/>
      <c r="E4" s="223">
        <v>610</v>
      </c>
      <c r="F4" s="206">
        <v>620</v>
      </c>
      <c r="G4" s="205">
        <v>630</v>
      </c>
      <c r="H4" s="206">
        <v>640</v>
      </c>
      <c r="I4" s="207">
        <v>650</v>
      </c>
      <c r="J4" s="209">
        <v>700</v>
      </c>
      <c r="K4" s="206">
        <v>800</v>
      </c>
      <c r="L4" s="707" t="s">
        <v>588</v>
      </c>
      <c r="M4" s="642"/>
      <c r="N4" s="645"/>
      <c r="O4" s="707" t="s">
        <v>589</v>
      </c>
      <c r="P4" s="707" t="s">
        <v>611</v>
      </c>
    </row>
    <row r="5" spans="1:16" ht="13.5" thickBot="1" x14ac:dyDescent="0.25">
      <c r="A5" s="571"/>
      <c r="B5" s="572"/>
      <c r="C5" s="572"/>
      <c r="D5" s="573"/>
      <c r="E5" s="224"/>
      <c r="F5" s="24"/>
      <c r="G5" s="23"/>
      <c r="H5" s="24"/>
      <c r="I5" s="208"/>
      <c r="J5" s="210"/>
      <c r="K5" s="24"/>
      <c r="L5" s="708"/>
      <c r="M5" s="643"/>
      <c r="N5" s="646"/>
      <c r="O5" s="708"/>
      <c r="P5" s="708"/>
    </row>
    <row r="6" spans="1:16" ht="17.25" customHeight="1" thickBot="1" x14ac:dyDescent="0.25">
      <c r="A6" s="25" t="s">
        <v>566</v>
      </c>
      <c r="B6" s="26"/>
      <c r="C6" s="27"/>
      <c r="D6" s="28"/>
      <c r="E6" s="29">
        <f>SUM(E7:E20)</f>
        <v>2643422</v>
      </c>
      <c r="F6" s="29">
        <f t="shared" ref="F6:K6" si="0">SUM(F7:F20)</f>
        <v>981030</v>
      </c>
      <c r="G6" s="29">
        <f t="shared" si="0"/>
        <v>1926067</v>
      </c>
      <c r="H6" s="29">
        <f t="shared" si="0"/>
        <v>237003</v>
      </c>
      <c r="I6" s="29">
        <f t="shared" si="0"/>
        <v>55000</v>
      </c>
      <c r="J6" s="29">
        <f t="shared" si="0"/>
        <v>229000</v>
      </c>
      <c r="K6" s="29">
        <f t="shared" si="0"/>
        <v>150000</v>
      </c>
      <c r="L6" s="187">
        <f>SUM(L7:L20)</f>
        <v>6221522</v>
      </c>
      <c r="M6" s="378" t="e">
        <f>SUM(M7:M20)</f>
        <v>#REF!</v>
      </c>
      <c r="N6" s="378" t="e">
        <f>SUM(N7:N20)</f>
        <v>#REF!</v>
      </c>
      <c r="O6" s="187">
        <f>SUM(L6*1.05)</f>
        <v>6532598.1000000006</v>
      </c>
      <c r="P6" s="187">
        <f>SUM(L6*1.1)</f>
        <v>6843674.2000000002</v>
      </c>
    </row>
    <row r="7" spans="1:16" ht="21.75" customHeight="1" thickBot="1" x14ac:dyDescent="0.25">
      <c r="A7" s="30" t="s">
        <v>81</v>
      </c>
      <c r="B7" s="6" t="s">
        <v>245</v>
      </c>
      <c r="C7" s="31"/>
      <c r="D7" s="32" t="s">
        <v>270</v>
      </c>
      <c r="E7" s="33">
        <v>128855</v>
      </c>
      <c r="F7" s="33">
        <v>45986</v>
      </c>
      <c r="G7" s="33">
        <v>44016</v>
      </c>
      <c r="H7" s="33"/>
      <c r="I7" s="33"/>
      <c r="J7" s="33">
        <v>16000</v>
      </c>
      <c r="K7" s="33"/>
      <c r="L7" s="188">
        <f>SUM(E7:K7)</f>
        <v>234857</v>
      </c>
      <c r="M7" s="33" t="e">
        <f>'1€'!#REF!</f>
        <v>#REF!</v>
      </c>
      <c r="N7" s="33" t="e">
        <f>'1€'!#REF!</f>
        <v>#REF!</v>
      </c>
      <c r="O7" s="187">
        <f t="shared" ref="O7:O20" si="1">SUM(L7*1.05)</f>
        <v>246599.85</v>
      </c>
      <c r="P7" s="187">
        <f t="shared" ref="P7:P20" si="2">SUM(L7*1.1)</f>
        <v>258342.7</v>
      </c>
    </row>
    <row r="8" spans="1:16" ht="13.5" thickBot="1" x14ac:dyDescent="0.25">
      <c r="A8" s="30" t="s">
        <v>87</v>
      </c>
      <c r="B8" s="6" t="s">
        <v>246</v>
      </c>
      <c r="C8" s="34"/>
      <c r="D8" s="35" t="s">
        <v>269</v>
      </c>
      <c r="E8" s="33">
        <v>11150</v>
      </c>
      <c r="F8" s="33">
        <v>6232</v>
      </c>
      <c r="G8" s="33">
        <v>27000</v>
      </c>
      <c r="H8" s="33"/>
      <c r="I8" s="33"/>
      <c r="J8" s="33"/>
      <c r="K8" s="33"/>
      <c r="L8" s="188">
        <f t="shared" ref="L8:L20" si="3">SUM(E8:K8)</f>
        <v>44382</v>
      </c>
      <c r="M8" s="33" t="e">
        <f>'2€'!#REF!</f>
        <v>#REF!</v>
      </c>
      <c r="N8" s="33" t="e">
        <f>'2€'!#REF!</f>
        <v>#REF!</v>
      </c>
      <c r="O8" s="187">
        <f t="shared" si="1"/>
        <v>46601.1</v>
      </c>
      <c r="P8" s="187">
        <f t="shared" si="2"/>
        <v>48820.200000000004</v>
      </c>
    </row>
    <row r="9" spans="1:16" ht="13.5" thickBot="1" x14ac:dyDescent="0.25">
      <c r="A9" s="30" t="s">
        <v>98</v>
      </c>
      <c r="B9" s="6" t="s">
        <v>247</v>
      </c>
      <c r="C9" s="36"/>
      <c r="D9" s="35" t="s">
        <v>567</v>
      </c>
      <c r="E9" s="33"/>
      <c r="F9" s="33"/>
      <c r="G9" s="33">
        <v>227522</v>
      </c>
      <c r="H9" s="33"/>
      <c r="I9" s="33"/>
      <c r="J9" s="33">
        <v>22500</v>
      </c>
      <c r="K9" s="377"/>
      <c r="L9" s="188">
        <f>SUM(E9:K9)</f>
        <v>250022</v>
      </c>
      <c r="M9" s="33" t="e">
        <f>'3€'!#REF!</f>
        <v>#REF!</v>
      </c>
      <c r="N9" s="33" t="e">
        <f>'3€'!#REF!</f>
        <v>#REF!</v>
      </c>
      <c r="O9" s="187">
        <f t="shared" si="1"/>
        <v>262523.10000000003</v>
      </c>
      <c r="P9" s="187">
        <f t="shared" si="2"/>
        <v>275024.2</v>
      </c>
    </row>
    <row r="10" spans="1:16" ht="13.5" thickBot="1" x14ac:dyDescent="0.25">
      <c r="A10" s="30" t="s">
        <v>99</v>
      </c>
      <c r="B10" s="6" t="s">
        <v>253</v>
      </c>
      <c r="C10" s="37"/>
      <c r="D10" s="35" t="s">
        <v>268</v>
      </c>
      <c r="E10" s="33">
        <v>29139</v>
      </c>
      <c r="F10" s="33">
        <v>11140</v>
      </c>
      <c r="G10" s="33">
        <v>79113</v>
      </c>
      <c r="H10" s="33">
        <v>400</v>
      </c>
      <c r="I10" s="33"/>
      <c r="J10" s="33">
        <v>84000</v>
      </c>
      <c r="K10" s="377"/>
      <c r="L10" s="188">
        <f t="shared" si="3"/>
        <v>203792</v>
      </c>
      <c r="M10" s="33" t="e">
        <f>'4€'!#REF!</f>
        <v>#REF!</v>
      </c>
      <c r="N10" s="33" t="e">
        <f>'4€'!#REF!</f>
        <v>#REF!</v>
      </c>
      <c r="O10" s="187">
        <f t="shared" si="1"/>
        <v>213981.6</v>
      </c>
      <c r="P10" s="187">
        <f t="shared" si="2"/>
        <v>224171.2</v>
      </c>
    </row>
    <row r="11" spans="1:16" ht="22.5" thickBot="1" x14ac:dyDescent="0.25">
      <c r="A11" s="30" t="s">
        <v>100</v>
      </c>
      <c r="B11" s="178" t="s">
        <v>248</v>
      </c>
      <c r="C11" s="38"/>
      <c r="D11" s="32" t="s">
        <v>267</v>
      </c>
      <c r="E11" s="33"/>
      <c r="F11" s="33">
        <v>641</v>
      </c>
      <c r="G11" s="33">
        <v>24340</v>
      </c>
      <c r="H11" s="33">
        <v>7000</v>
      </c>
      <c r="I11" s="33"/>
      <c r="J11" s="33">
        <v>45000</v>
      </c>
      <c r="K11" s="377"/>
      <c r="L11" s="188">
        <f t="shared" si="3"/>
        <v>76981</v>
      </c>
      <c r="M11" s="33" t="e">
        <f>'5€'!#REF!</f>
        <v>#REF!</v>
      </c>
      <c r="N11" s="33" t="e">
        <f>'5€'!#REF!</f>
        <v>#REF!</v>
      </c>
      <c r="O11" s="187">
        <f t="shared" si="1"/>
        <v>80830.05</v>
      </c>
      <c r="P11" s="187">
        <f t="shared" si="2"/>
        <v>84679.1</v>
      </c>
    </row>
    <row r="12" spans="1:16" ht="13.5" thickBot="1" x14ac:dyDescent="0.25">
      <c r="A12" s="30" t="s">
        <v>105</v>
      </c>
      <c r="B12" s="6" t="s">
        <v>249</v>
      </c>
      <c r="C12" s="39"/>
      <c r="D12" s="35" t="s">
        <v>266</v>
      </c>
      <c r="E12" s="33">
        <v>9272</v>
      </c>
      <c r="F12" s="33">
        <v>11971</v>
      </c>
      <c r="G12" s="33">
        <v>218874</v>
      </c>
      <c r="H12" s="33"/>
      <c r="I12" s="33"/>
      <c r="J12" s="33">
        <v>0</v>
      </c>
      <c r="K12" s="377"/>
      <c r="L12" s="188">
        <f t="shared" si="3"/>
        <v>240117</v>
      </c>
      <c r="M12" s="33" t="e">
        <f>'6€'!M6</f>
        <v>#REF!</v>
      </c>
      <c r="N12" s="33" t="e">
        <f>'6€'!N6</f>
        <v>#REF!</v>
      </c>
      <c r="O12" s="187">
        <f t="shared" si="1"/>
        <v>252122.85</v>
      </c>
      <c r="P12" s="187">
        <f t="shared" si="2"/>
        <v>264128.7</v>
      </c>
    </row>
    <row r="13" spans="1:16" ht="13.5" thickBot="1" x14ac:dyDescent="0.25">
      <c r="A13" s="30" t="s">
        <v>106</v>
      </c>
      <c r="B13" s="6" t="s">
        <v>254</v>
      </c>
      <c r="C13" s="40"/>
      <c r="D13" s="35" t="s">
        <v>265</v>
      </c>
      <c r="E13" s="33"/>
      <c r="F13" s="33">
        <v>1500</v>
      </c>
      <c r="G13" s="33">
        <v>30000</v>
      </c>
      <c r="H13" s="33"/>
      <c r="I13" s="33"/>
      <c r="J13" s="33">
        <v>60000</v>
      </c>
      <c r="K13" s="377"/>
      <c r="L13" s="188">
        <f t="shared" si="3"/>
        <v>91500</v>
      </c>
      <c r="M13" s="33">
        <f>'7€'!M6</f>
        <v>56299</v>
      </c>
      <c r="N13" s="33">
        <f>'7€'!N6</f>
        <v>58974</v>
      </c>
      <c r="O13" s="187">
        <f t="shared" si="1"/>
        <v>96075</v>
      </c>
      <c r="P13" s="187">
        <f t="shared" si="2"/>
        <v>100650.00000000001</v>
      </c>
    </row>
    <row r="14" spans="1:16" ht="13.5" thickBot="1" x14ac:dyDescent="0.25">
      <c r="A14" s="30" t="s">
        <v>108</v>
      </c>
      <c r="B14" s="6" t="s">
        <v>255</v>
      </c>
      <c r="C14" s="41"/>
      <c r="D14" s="35" t="s">
        <v>261</v>
      </c>
      <c r="E14" s="33"/>
      <c r="F14" s="33">
        <v>4800</v>
      </c>
      <c r="G14" s="33">
        <v>157000</v>
      </c>
      <c r="H14" s="33"/>
      <c r="I14" s="33"/>
      <c r="J14" s="33">
        <v>1500</v>
      </c>
      <c r="K14" s="377"/>
      <c r="L14" s="188">
        <f t="shared" si="3"/>
        <v>163300</v>
      </c>
      <c r="M14" s="33">
        <f>'8€'!M6</f>
        <v>148365</v>
      </c>
      <c r="N14" s="33">
        <f>'8€'!N6</f>
        <v>155430</v>
      </c>
      <c r="O14" s="187">
        <f t="shared" si="1"/>
        <v>171465</v>
      </c>
      <c r="P14" s="187">
        <f t="shared" si="2"/>
        <v>179630</v>
      </c>
    </row>
    <row r="15" spans="1:16" ht="13.5" thickBot="1" x14ac:dyDescent="0.25">
      <c r="A15" s="30" t="s">
        <v>131</v>
      </c>
      <c r="B15" s="6" t="s">
        <v>250</v>
      </c>
      <c r="C15" s="42"/>
      <c r="D15" s="35" t="s">
        <v>264</v>
      </c>
      <c r="E15" s="33">
        <v>1507834</v>
      </c>
      <c r="F15" s="33">
        <v>531079</v>
      </c>
      <c r="G15" s="33">
        <v>395510</v>
      </c>
      <c r="H15" s="33">
        <v>200</v>
      </c>
      <c r="I15" s="33"/>
      <c r="J15" s="33">
        <v>0</v>
      </c>
      <c r="K15" s="33"/>
      <c r="L15" s="188">
        <f>SUM(E15:K15)</f>
        <v>2434623</v>
      </c>
      <c r="M15" s="33">
        <f>'9€'!M6</f>
        <v>2483200.65</v>
      </c>
      <c r="N15" s="33">
        <f>'9€'!N6</f>
        <v>2601448.2999999998</v>
      </c>
      <c r="O15" s="187">
        <f t="shared" si="1"/>
        <v>2556354.15</v>
      </c>
      <c r="P15" s="187">
        <f t="shared" si="2"/>
        <v>2678085.3000000003</v>
      </c>
    </row>
    <row r="16" spans="1:16" ht="13.5" thickBot="1" x14ac:dyDescent="0.25">
      <c r="A16" s="30" t="s">
        <v>132</v>
      </c>
      <c r="B16" s="6" t="s">
        <v>251</v>
      </c>
      <c r="C16" s="43"/>
      <c r="D16" s="35" t="s">
        <v>263</v>
      </c>
      <c r="E16" s="33"/>
      <c r="F16" s="33">
        <v>2450</v>
      </c>
      <c r="G16" s="33">
        <v>37000</v>
      </c>
      <c r="H16" s="33">
        <v>155600</v>
      </c>
      <c r="I16" s="33"/>
      <c r="J16" s="33"/>
      <c r="K16" s="377"/>
      <c r="L16" s="188">
        <f t="shared" si="3"/>
        <v>195050</v>
      </c>
      <c r="M16" s="33" t="e">
        <f>'10€'!M6</f>
        <v>#REF!</v>
      </c>
      <c r="N16" s="33" t="e">
        <f>'10€'!N6</f>
        <v>#REF!</v>
      </c>
      <c r="O16" s="187">
        <f t="shared" si="1"/>
        <v>204802.5</v>
      </c>
      <c r="P16" s="187">
        <f t="shared" si="2"/>
        <v>214555.00000000003</v>
      </c>
    </row>
    <row r="17" spans="1:16" ht="22.5" thickBot="1" x14ac:dyDescent="0.25">
      <c r="A17" s="30" t="s">
        <v>173</v>
      </c>
      <c r="B17" s="6" t="s">
        <v>252</v>
      </c>
      <c r="C17" s="44"/>
      <c r="D17" s="32" t="s">
        <v>182</v>
      </c>
      <c r="E17" s="33">
        <v>37980</v>
      </c>
      <c r="F17" s="33">
        <v>26094</v>
      </c>
      <c r="G17" s="33">
        <v>131014</v>
      </c>
      <c r="H17" s="33">
        <v>47200</v>
      </c>
      <c r="I17" s="33"/>
      <c r="J17" s="33"/>
      <c r="K17" s="377"/>
      <c r="L17" s="188">
        <f t="shared" si="3"/>
        <v>242288</v>
      </c>
      <c r="M17" s="33">
        <f>'11€'!M6</f>
        <v>254402.4</v>
      </c>
      <c r="N17" s="33">
        <f>'11€'!N6</f>
        <v>266516.8</v>
      </c>
      <c r="O17" s="187">
        <f t="shared" si="1"/>
        <v>254402.40000000002</v>
      </c>
      <c r="P17" s="187">
        <f t="shared" si="2"/>
        <v>266516.80000000005</v>
      </c>
    </row>
    <row r="18" spans="1:16" ht="13.5" thickBot="1" x14ac:dyDescent="0.25">
      <c r="A18" s="30" t="s">
        <v>174</v>
      </c>
      <c r="B18" s="6" t="s">
        <v>256</v>
      </c>
      <c r="C18" s="45"/>
      <c r="D18" s="35" t="s">
        <v>262</v>
      </c>
      <c r="E18" s="33">
        <v>255113</v>
      </c>
      <c r="F18" s="33">
        <v>98153</v>
      </c>
      <c r="G18" s="33">
        <v>207122</v>
      </c>
      <c r="H18" s="33"/>
      <c r="I18" s="33"/>
      <c r="J18" s="33"/>
      <c r="K18" s="377"/>
      <c r="L18" s="188">
        <f>SUM(E18:K18)</f>
        <v>560388</v>
      </c>
      <c r="M18" s="33">
        <f>'12€'!M6</f>
        <v>583157.4</v>
      </c>
      <c r="N18" s="33">
        <f>'12€'!N6</f>
        <v>610926.80000000005</v>
      </c>
      <c r="O18" s="187">
        <f t="shared" si="1"/>
        <v>588407.4</v>
      </c>
      <c r="P18" s="187">
        <f t="shared" si="2"/>
        <v>616426.80000000005</v>
      </c>
    </row>
    <row r="19" spans="1:16" ht="13.5" thickBot="1" x14ac:dyDescent="0.25">
      <c r="A19" s="30" t="s">
        <v>78</v>
      </c>
      <c r="B19" s="6" t="s">
        <v>257</v>
      </c>
      <c r="C19" s="46"/>
      <c r="D19" s="35" t="s">
        <v>259</v>
      </c>
      <c r="E19" s="33">
        <v>486846</v>
      </c>
      <c r="F19" s="33">
        <v>172054</v>
      </c>
      <c r="G19" s="33">
        <v>310983</v>
      </c>
      <c r="H19" s="33">
        <v>25103</v>
      </c>
      <c r="I19" s="33"/>
      <c r="J19" s="33"/>
      <c r="K19" s="33"/>
      <c r="L19" s="188">
        <f>SUM(E19+F19+G19+H19+I19+J19+K19)</f>
        <v>994986</v>
      </c>
      <c r="M19" s="33">
        <f>'13€'!M6</f>
        <v>1043947.8</v>
      </c>
      <c r="N19" s="33">
        <f>'13€'!N6</f>
        <v>1093659.6000000001</v>
      </c>
      <c r="O19" s="187">
        <f t="shared" si="1"/>
        <v>1044735.3</v>
      </c>
      <c r="P19" s="187">
        <f t="shared" si="2"/>
        <v>1094484.6000000001</v>
      </c>
    </row>
    <row r="20" spans="1:16" ht="13.5" thickBot="1" x14ac:dyDescent="0.25">
      <c r="A20" s="30" t="s">
        <v>79</v>
      </c>
      <c r="B20" s="6" t="s">
        <v>258</v>
      </c>
      <c r="C20" s="186"/>
      <c r="D20" s="47" t="s">
        <v>260</v>
      </c>
      <c r="E20" s="48">
        <v>177233</v>
      </c>
      <c r="F20" s="48">
        <v>68930</v>
      </c>
      <c r="G20" s="48">
        <v>36573</v>
      </c>
      <c r="H20" s="48">
        <v>1500</v>
      </c>
      <c r="I20" s="48">
        <v>55000</v>
      </c>
      <c r="J20" s="48"/>
      <c r="K20" s="48">
        <v>150000</v>
      </c>
      <c r="L20" s="395">
        <f t="shared" si="3"/>
        <v>489236</v>
      </c>
      <c r="M20" s="48">
        <f>'14€'!M6</f>
        <v>457767.45</v>
      </c>
      <c r="N20" s="48">
        <f>'14€'!N6</f>
        <v>479565.9</v>
      </c>
      <c r="O20" s="187">
        <f t="shared" si="1"/>
        <v>513697.80000000005</v>
      </c>
      <c r="P20" s="187">
        <f t="shared" si="2"/>
        <v>538159.60000000009</v>
      </c>
    </row>
    <row r="21" spans="1:16" s="12" customFormat="1" x14ac:dyDescent="0.2">
      <c r="A21" s="3"/>
      <c r="B21" s="3"/>
      <c r="C21" s="3"/>
      <c r="D21" s="3"/>
      <c r="L21" s="183"/>
    </row>
    <row r="22" spans="1:16" x14ac:dyDescent="0.2">
      <c r="A22" s="49"/>
      <c r="B22" s="49"/>
      <c r="C22" s="50"/>
      <c r="D22" s="49"/>
      <c r="L22" s="226" t="s">
        <v>306</v>
      </c>
    </row>
    <row r="23" spans="1:16" x14ac:dyDescent="0.2">
      <c r="A23" s="51"/>
      <c r="B23" s="51"/>
      <c r="C23" s="51"/>
      <c r="D23" s="51"/>
    </row>
    <row r="24" spans="1:16" x14ac:dyDescent="0.2">
      <c r="A24" s="3"/>
      <c r="B24" s="3"/>
      <c r="C24" s="3"/>
      <c r="D24" s="3"/>
    </row>
    <row r="25" spans="1:16" x14ac:dyDescent="0.2">
      <c r="A25" s="12"/>
      <c r="B25" s="12"/>
      <c r="C25" s="12"/>
      <c r="D25" s="12"/>
    </row>
    <row r="26" spans="1:16" x14ac:dyDescent="0.2">
      <c r="A26" s="12"/>
      <c r="B26" s="12"/>
      <c r="C26" s="12"/>
      <c r="D26" s="12"/>
    </row>
    <row r="27" spans="1:16" x14ac:dyDescent="0.2">
      <c r="A27" s="12"/>
      <c r="B27" s="12"/>
      <c r="C27" s="12"/>
      <c r="D27" s="12"/>
    </row>
    <row r="28" spans="1:16" x14ac:dyDescent="0.2">
      <c r="D28" s="53"/>
    </row>
  </sheetData>
  <mergeCells count="7">
    <mergeCell ref="O4:O5"/>
    <mergeCell ref="P4:P5"/>
    <mergeCell ref="A3:D5"/>
    <mergeCell ref="M3:M5"/>
    <mergeCell ref="N3:N5"/>
    <mergeCell ref="F3:L3"/>
    <mergeCell ref="L4:L5"/>
  </mergeCells>
  <phoneticPr fontId="0" type="noConversion"/>
  <pageMargins left="0.70866141732283472" right="0.11811023622047245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G9" sqref="G9"/>
    </sheetView>
  </sheetViews>
  <sheetFormatPr defaultRowHeight="12.75" x14ac:dyDescent="0.2"/>
  <cols>
    <col min="1" max="1" width="3" style="2" customWidth="1"/>
    <col min="2" max="2" width="3.42578125" style="2" customWidth="1"/>
    <col min="3" max="3" width="3.28515625" style="2" customWidth="1"/>
    <col min="4" max="4" width="31.85546875" style="2" customWidth="1"/>
    <col min="5" max="5" width="5.7109375" style="2" customWidth="1"/>
    <col min="6" max="6" width="6.140625" style="2" customWidth="1"/>
    <col min="7" max="7" width="6.7109375" style="2" customWidth="1"/>
    <col min="8" max="8" width="5.28515625" style="2" customWidth="1"/>
    <col min="9" max="9" width="4.7109375" style="2" customWidth="1"/>
    <col min="10" max="10" width="5" style="2" customWidth="1"/>
    <col min="11" max="11" width="4.28515625" style="2" customWidth="1"/>
    <col min="12" max="16384" width="9.140625" style="2"/>
  </cols>
  <sheetData>
    <row r="1" spans="1:12" s="1" customFormat="1" ht="18.75" x14ac:dyDescent="0.3">
      <c r="A1" s="1" t="s">
        <v>96</v>
      </c>
    </row>
    <row r="2" spans="1:12" ht="13.5" thickBot="1" x14ac:dyDescent="0.25">
      <c r="A2" s="586"/>
      <c r="B2" s="587"/>
      <c r="C2" s="587"/>
      <c r="D2" s="588"/>
    </row>
    <row r="3" spans="1:12" customFormat="1" ht="12.75" customHeight="1" x14ac:dyDescent="0.2">
      <c r="A3" s="566" t="s">
        <v>538</v>
      </c>
      <c r="B3" s="567"/>
      <c r="C3" s="567"/>
      <c r="D3" s="567"/>
      <c r="E3" s="564" t="s">
        <v>600</v>
      </c>
      <c r="F3" s="565"/>
      <c r="G3" s="565"/>
      <c r="H3" s="565"/>
      <c r="I3" s="565"/>
      <c r="J3" s="565"/>
      <c r="K3" s="565"/>
      <c r="L3" s="565"/>
    </row>
    <row r="4" spans="1:12" customFormat="1" x14ac:dyDescent="0.2">
      <c r="A4" s="568"/>
      <c r="B4" s="569"/>
      <c r="C4" s="569"/>
      <c r="D4" s="570"/>
      <c r="E4" s="22">
        <v>610</v>
      </c>
      <c r="F4" s="14">
        <v>620</v>
      </c>
      <c r="G4" s="13">
        <v>630</v>
      </c>
      <c r="H4" s="14">
        <v>640</v>
      </c>
      <c r="I4" s="13">
        <v>650</v>
      </c>
      <c r="J4" s="14">
        <v>700</v>
      </c>
      <c r="K4" s="169">
        <v>800</v>
      </c>
      <c r="L4" s="425" t="s">
        <v>95</v>
      </c>
    </row>
    <row r="5" spans="1:12" customFormat="1" ht="13.5" thickBot="1" x14ac:dyDescent="0.25">
      <c r="A5" s="571"/>
      <c r="B5" s="572"/>
      <c r="C5" s="572"/>
      <c r="D5" s="573"/>
      <c r="E5" s="21"/>
      <c r="F5" s="55"/>
      <c r="G5" s="3"/>
      <c r="H5" s="55"/>
      <c r="I5" s="3"/>
      <c r="J5" s="55"/>
      <c r="K5" s="453"/>
      <c r="L5" s="400"/>
    </row>
    <row r="6" spans="1:12" s="15" customFormat="1" ht="13.5" thickBot="1" x14ac:dyDescent="0.25">
      <c r="A6" s="583" t="s">
        <v>96</v>
      </c>
      <c r="B6" s="584"/>
      <c r="C6" s="584"/>
      <c r="D6" s="585"/>
      <c r="E6" s="228">
        <f t="shared" ref="E6:K6" si="0">E7</f>
        <v>11150</v>
      </c>
      <c r="F6" s="143">
        <f t="shared" si="0"/>
        <v>6232</v>
      </c>
      <c r="G6" s="143">
        <f t="shared" si="0"/>
        <v>27000</v>
      </c>
      <c r="H6" s="143">
        <f t="shared" si="0"/>
        <v>0</v>
      </c>
      <c r="I6" s="143">
        <f t="shared" si="0"/>
        <v>0</v>
      </c>
      <c r="J6" s="143">
        <f t="shared" si="0"/>
        <v>0</v>
      </c>
      <c r="K6" s="454">
        <f t="shared" si="0"/>
        <v>0</v>
      </c>
      <c r="L6" s="458">
        <f>SUM(E6:J6)</f>
        <v>44382</v>
      </c>
    </row>
    <row r="7" spans="1:12" s="10" customFormat="1" x14ac:dyDescent="0.2">
      <c r="A7" s="75" t="s">
        <v>97</v>
      </c>
      <c r="B7" s="589" t="s">
        <v>39</v>
      </c>
      <c r="C7" s="590"/>
      <c r="D7" s="591"/>
      <c r="E7" s="144">
        <f t="shared" ref="E7:L7" si="1">E8+E9</f>
        <v>11150</v>
      </c>
      <c r="F7" s="145">
        <f t="shared" si="1"/>
        <v>6232</v>
      </c>
      <c r="G7" s="145">
        <f t="shared" si="1"/>
        <v>27000</v>
      </c>
      <c r="H7" s="145">
        <f t="shared" si="1"/>
        <v>0</v>
      </c>
      <c r="I7" s="145">
        <f t="shared" si="1"/>
        <v>0</v>
      </c>
      <c r="J7" s="146">
        <f t="shared" si="1"/>
        <v>0</v>
      </c>
      <c r="K7" s="455">
        <f>K8+K9</f>
        <v>0</v>
      </c>
      <c r="L7" s="459">
        <f t="shared" si="1"/>
        <v>44382</v>
      </c>
    </row>
    <row r="8" spans="1:12" s="7" customFormat="1" ht="11.25" hidden="1" x14ac:dyDescent="0.2">
      <c r="A8" s="58"/>
      <c r="B8" s="8"/>
      <c r="C8" s="8" t="s">
        <v>81</v>
      </c>
      <c r="D8" s="59" t="s">
        <v>545</v>
      </c>
      <c r="E8" s="492">
        <v>11150</v>
      </c>
      <c r="F8" s="147">
        <v>6232</v>
      </c>
      <c r="G8" s="269">
        <v>25000</v>
      </c>
      <c r="H8" s="147"/>
      <c r="I8" s="147"/>
      <c r="J8" s="148"/>
      <c r="K8" s="456"/>
      <c r="L8" s="460">
        <f>SUM(E8:J8)</f>
        <v>42382</v>
      </c>
    </row>
    <row r="9" spans="1:12" s="7" customFormat="1" ht="12" hidden="1" thickBot="1" x14ac:dyDescent="0.25">
      <c r="A9" s="60"/>
      <c r="B9" s="62"/>
      <c r="C9" s="62" t="s">
        <v>87</v>
      </c>
      <c r="D9" s="61" t="s">
        <v>546</v>
      </c>
      <c r="E9" s="493"/>
      <c r="F9" s="149"/>
      <c r="G9" s="312">
        <v>2000</v>
      </c>
      <c r="H9" s="149"/>
      <c r="I9" s="149"/>
      <c r="J9" s="150"/>
      <c r="K9" s="457"/>
      <c r="L9" s="460">
        <f>SUM(E9:J9)</f>
        <v>2000</v>
      </c>
    </row>
    <row r="10" spans="1:12" s="3" customFormat="1" ht="11.25" x14ac:dyDescent="0.2"/>
    <row r="11" spans="1:12" s="7" customFormat="1" ht="11.25" x14ac:dyDescent="0.2"/>
    <row r="12" spans="1:12" s="7" customFormat="1" ht="11.25" x14ac:dyDescent="0.2"/>
    <row r="13" spans="1:12" s="20" customFormat="1" x14ac:dyDescent="0.2"/>
    <row r="14" spans="1:12" s="7" customFormat="1" ht="11.25" x14ac:dyDescent="0.2"/>
    <row r="15" spans="1:12" s="7" customFormat="1" ht="11.25" x14ac:dyDescent="0.2"/>
    <row r="16" spans="1:12" s="7" customFormat="1" ht="11.25" x14ac:dyDescent="0.2"/>
    <row r="17" s="20" customFormat="1" x14ac:dyDescent="0.2"/>
    <row r="18" s="19" customFormat="1" x14ac:dyDescent="0.2"/>
    <row r="19" s="7" customFormat="1" ht="11.25" x14ac:dyDescent="0.2"/>
    <row r="20" s="7" customFormat="1" ht="11.25" x14ac:dyDescent="0.2"/>
    <row r="21" s="19" customFormat="1" x14ac:dyDescent="0.2"/>
    <row r="22" s="7" customFormat="1" ht="11.25" x14ac:dyDescent="0.2"/>
    <row r="23" s="7" customFormat="1" ht="11.25" x14ac:dyDescent="0.2"/>
    <row r="24" s="7" customFormat="1" ht="11.25" x14ac:dyDescent="0.2"/>
    <row r="25" s="19" customFormat="1" x14ac:dyDescent="0.2"/>
    <row r="26" s="7" customFormat="1" ht="11.25" x14ac:dyDescent="0.2"/>
    <row r="27" s="7" customFormat="1" ht="11.25" x14ac:dyDescent="0.2"/>
    <row r="28" s="7" customFormat="1" ht="11.25" x14ac:dyDescent="0.2"/>
    <row r="29" s="7" customFormat="1" ht="11.25" x14ac:dyDescent="0.2"/>
    <row r="30" s="19" customFormat="1" x14ac:dyDescent="0.2"/>
    <row r="31" s="7" customFormat="1" ht="11.25" x14ac:dyDescent="0.2"/>
    <row r="32" s="7" customFormat="1" ht="11.25" x14ac:dyDescent="0.2"/>
    <row r="33" s="7" customFormat="1" ht="11.25" x14ac:dyDescent="0.2"/>
    <row r="34" s="7" customFormat="1" ht="11.25" x14ac:dyDescent="0.2"/>
    <row r="35" s="7" customFormat="1" ht="11.25" x14ac:dyDescent="0.2"/>
    <row r="37" s="20" customFormat="1" x14ac:dyDescent="0.2"/>
  </sheetData>
  <mergeCells count="5">
    <mergeCell ref="A2:D2"/>
    <mergeCell ref="E3:L3"/>
    <mergeCell ref="B7:D7"/>
    <mergeCell ref="A6:D6"/>
    <mergeCell ref="A3:D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"/>
  <sheetViews>
    <sheetView workbookViewId="0">
      <selection activeCell="A3" sqref="A3:D5"/>
    </sheetView>
  </sheetViews>
  <sheetFormatPr defaultRowHeight="12.75" x14ac:dyDescent="0.2"/>
  <cols>
    <col min="1" max="1" width="3.7109375" style="2" customWidth="1"/>
    <col min="2" max="2" width="5.28515625" style="2" customWidth="1"/>
    <col min="3" max="3" width="3.42578125" style="2" customWidth="1"/>
    <col min="4" max="4" width="33.28515625" style="2" customWidth="1"/>
    <col min="5" max="6" width="6.140625" style="2" customWidth="1"/>
    <col min="7" max="7" width="8.42578125" style="232" customWidth="1"/>
    <col min="8" max="8" width="5.140625" style="2" customWidth="1"/>
    <col min="9" max="9" width="6.140625" style="2" customWidth="1"/>
    <col min="10" max="10" width="7.7109375" style="2" customWidth="1"/>
    <col min="11" max="11" width="6.140625" style="2" customWidth="1"/>
    <col min="12" max="12" width="8.140625" style="2" customWidth="1"/>
    <col min="13" max="13" width="5.28515625" style="2" hidden="1" customWidth="1"/>
    <col min="14" max="14" width="4.85546875" style="2" hidden="1" customWidth="1"/>
    <col min="15" max="15" width="6.7109375" style="2" hidden="1" customWidth="1"/>
    <col min="16" max="16" width="5" style="2" hidden="1" customWidth="1"/>
    <col min="17" max="17" width="4.42578125" style="2" hidden="1" customWidth="1"/>
    <col min="18" max="18" width="6.42578125" style="2" hidden="1" customWidth="1"/>
    <col min="19" max="19" width="4.5703125" style="2" hidden="1" customWidth="1"/>
    <col min="20" max="20" width="6.85546875" style="2" hidden="1" customWidth="1"/>
    <col min="21" max="16384" width="9.140625" style="2"/>
  </cols>
  <sheetData>
    <row r="1" spans="1:20" s="1" customFormat="1" ht="18.75" x14ac:dyDescent="0.3">
      <c r="A1" s="1" t="s">
        <v>547</v>
      </c>
      <c r="G1" s="231"/>
    </row>
    <row r="2" spans="1:20" ht="13.5" thickBot="1" x14ac:dyDescent="0.25">
      <c r="A2" s="596"/>
      <c r="B2" s="597"/>
      <c r="C2" s="597"/>
      <c r="D2" s="598"/>
    </row>
    <row r="3" spans="1:20" customFormat="1" ht="12.75" customHeight="1" x14ac:dyDescent="0.2">
      <c r="A3" s="566" t="s">
        <v>538</v>
      </c>
      <c r="B3" s="567"/>
      <c r="C3" s="567"/>
      <c r="D3" s="599"/>
      <c r="E3" s="592" t="s">
        <v>600</v>
      </c>
      <c r="F3" s="593"/>
      <c r="G3" s="593"/>
      <c r="H3" s="593"/>
      <c r="I3" s="593"/>
      <c r="J3" s="593"/>
      <c r="K3" s="593"/>
      <c r="L3" s="595"/>
      <c r="M3" s="592"/>
      <c r="N3" s="593"/>
      <c r="O3" s="593"/>
      <c r="P3" s="593"/>
      <c r="Q3" s="593"/>
      <c r="R3" s="593"/>
      <c r="S3" s="593"/>
      <c r="T3" s="594"/>
    </row>
    <row r="4" spans="1:20" customFormat="1" ht="12.75" customHeight="1" x14ac:dyDescent="0.2">
      <c r="A4" s="568"/>
      <c r="B4" s="569"/>
      <c r="C4" s="569"/>
      <c r="D4" s="570"/>
      <c r="E4" s="22">
        <v>610</v>
      </c>
      <c r="F4" s="14">
        <v>620</v>
      </c>
      <c r="G4" s="233">
        <v>630</v>
      </c>
      <c r="H4" s="14">
        <v>640</v>
      </c>
      <c r="I4" s="13">
        <v>650</v>
      </c>
      <c r="J4" s="14">
        <v>700</v>
      </c>
      <c r="K4" s="169">
        <v>800</v>
      </c>
      <c r="L4" s="318" t="s">
        <v>95</v>
      </c>
      <c r="M4" s="22"/>
      <c r="N4" s="14"/>
      <c r="O4" s="233"/>
      <c r="P4" s="14"/>
      <c r="Q4" s="13"/>
      <c r="R4" s="14"/>
      <c r="S4" s="169"/>
      <c r="T4" s="411"/>
    </row>
    <row r="5" spans="1:20" customFormat="1" ht="13.5" customHeight="1" thickBot="1" x14ac:dyDescent="0.25">
      <c r="A5" s="571"/>
      <c r="B5" s="572"/>
      <c r="C5" s="572"/>
      <c r="D5" s="573"/>
      <c r="E5" s="21"/>
      <c r="F5" s="55"/>
      <c r="G5" s="229"/>
      <c r="H5" s="55"/>
      <c r="I5" s="3"/>
      <c r="J5" s="55"/>
      <c r="K5" s="3"/>
      <c r="L5" s="317"/>
      <c r="M5" s="21"/>
      <c r="N5" s="55"/>
      <c r="O5" s="229"/>
      <c r="P5" s="55"/>
      <c r="Q5" s="3"/>
      <c r="R5" s="55"/>
      <c r="S5" s="3"/>
      <c r="T5" s="412"/>
    </row>
    <row r="6" spans="1:20" s="15" customFormat="1" ht="13.5" thickBot="1" x14ac:dyDescent="0.25">
      <c r="A6" s="583" t="s">
        <v>547</v>
      </c>
      <c r="B6" s="584"/>
      <c r="C6" s="584"/>
      <c r="D6" s="585"/>
      <c r="E6" s="120">
        <f t="shared" ref="E6:K6" si="0">E7+E10+E17+E19+E28+E30+E38</f>
        <v>0</v>
      </c>
      <c r="F6" s="120">
        <f t="shared" si="0"/>
        <v>0</v>
      </c>
      <c r="G6" s="234">
        <f t="shared" si="0"/>
        <v>227522</v>
      </c>
      <c r="H6" s="120">
        <f t="shared" si="0"/>
        <v>0</v>
      </c>
      <c r="I6" s="120">
        <f t="shared" si="0"/>
        <v>0</v>
      </c>
      <c r="J6" s="120">
        <f t="shared" si="0"/>
        <v>22500</v>
      </c>
      <c r="K6" s="120">
        <f t="shared" si="0"/>
        <v>0</v>
      </c>
      <c r="L6" s="198">
        <f>SUM(E6:J6)</f>
        <v>250022</v>
      </c>
      <c r="M6" s="120"/>
      <c r="N6" s="120"/>
      <c r="O6" s="234"/>
      <c r="P6" s="120"/>
      <c r="Q6" s="120"/>
      <c r="R6" s="120"/>
      <c r="S6" s="120"/>
      <c r="T6" s="198"/>
    </row>
    <row r="7" spans="1:20" s="10" customFormat="1" x14ac:dyDescent="0.2">
      <c r="A7" s="75" t="s">
        <v>101</v>
      </c>
      <c r="B7" s="589" t="s">
        <v>104</v>
      </c>
      <c r="C7" s="590"/>
      <c r="D7" s="591"/>
      <c r="E7" s="121">
        <f t="shared" ref="E7:L7" si="1">SUM(E8:E9)</f>
        <v>0</v>
      </c>
      <c r="F7" s="122">
        <f t="shared" si="1"/>
        <v>0</v>
      </c>
      <c r="G7" s="235">
        <f t="shared" si="1"/>
        <v>5450</v>
      </c>
      <c r="H7" s="122">
        <f t="shared" si="1"/>
        <v>0</v>
      </c>
      <c r="I7" s="122">
        <f t="shared" si="1"/>
        <v>0</v>
      </c>
      <c r="J7" s="122">
        <f t="shared" si="1"/>
        <v>0</v>
      </c>
      <c r="K7" s="152">
        <f>SUM(K8:K9)</f>
        <v>0</v>
      </c>
      <c r="L7" s="194">
        <f t="shared" si="1"/>
        <v>5450</v>
      </c>
      <c r="M7" s="121"/>
      <c r="N7" s="122"/>
      <c r="O7" s="235"/>
      <c r="P7" s="122"/>
      <c r="Q7" s="122"/>
      <c r="R7" s="122"/>
      <c r="S7" s="123"/>
      <c r="T7" s="413"/>
    </row>
    <row r="8" spans="1:20" s="7" customFormat="1" ht="11.25" hidden="1" x14ac:dyDescent="0.2">
      <c r="A8" s="58"/>
      <c r="B8" s="8"/>
      <c r="C8" s="8" t="s">
        <v>81</v>
      </c>
      <c r="D8" s="59" t="s">
        <v>548</v>
      </c>
      <c r="E8" s="124"/>
      <c r="F8" s="173"/>
      <c r="G8" s="173">
        <v>5300</v>
      </c>
      <c r="H8" s="125"/>
      <c r="I8" s="125"/>
      <c r="J8" s="125"/>
      <c r="K8" s="125"/>
      <c r="L8" s="190">
        <f>SUM(E8:J8)</f>
        <v>5300</v>
      </c>
      <c r="M8" s="124"/>
      <c r="N8" s="125"/>
      <c r="O8" s="173"/>
      <c r="P8" s="125"/>
      <c r="Q8" s="125"/>
      <c r="R8" s="125"/>
      <c r="S8" s="125"/>
      <c r="T8" s="414"/>
    </row>
    <row r="9" spans="1:20" s="7" customFormat="1" ht="11.25" hidden="1" x14ac:dyDescent="0.2">
      <c r="A9" s="58"/>
      <c r="B9" s="8"/>
      <c r="C9" s="8" t="s">
        <v>87</v>
      </c>
      <c r="D9" s="59" t="s">
        <v>446</v>
      </c>
      <c r="E9" s="124"/>
      <c r="F9" s="125"/>
      <c r="G9" s="173">
        <v>150</v>
      </c>
      <c r="H9" s="125"/>
      <c r="I9" s="125"/>
      <c r="J9" s="125"/>
      <c r="K9" s="125"/>
      <c r="L9" s="190">
        <f>SUM(E9:J9)</f>
        <v>150</v>
      </c>
      <c r="M9" s="124"/>
      <c r="N9" s="125"/>
      <c r="O9" s="173"/>
      <c r="P9" s="125"/>
      <c r="Q9" s="125"/>
      <c r="R9" s="125"/>
      <c r="S9" s="125"/>
      <c r="T9" s="414"/>
    </row>
    <row r="10" spans="1:20" s="10" customFormat="1" x14ac:dyDescent="0.2">
      <c r="A10" s="56" t="s">
        <v>102</v>
      </c>
      <c r="B10" s="579" t="s">
        <v>311</v>
      </c>
      <c r="C10" s="580"/>
      <c r="D10" s="575"/>
      <c r="E10" s="128">
        <f t="shared" ref="E10:K10" si="2">E11+E15</f>
        <v>0</v>
      </c>
      <c r="F10" s="129">
        <f t="shared" si="2"/>
        <v>0</v>
      </c>
      <c r="G10" s="171">
        <f t="shared" si="2"/>
        <v>36000</v>
      </c>
      <c r="H10" s="129">
        <f t="shared" si="2"/>
        <v>0</v>
      </c>
      <c r="I10" s="129">
        <f t="shared" si="2"/>
        <v>0</v>
      </c>
      <c r="J10" s="129">
        <f t="shared" si="2"/>
        <v>7500</v>
      </c>
      <c r="K10" s="129">
        <f t="shared" si="2"/>
        <v>0</v>
      </c>
      <c r="L10" s="197">
        <f>SUM(L11+L15)</f>
        <v>36000</v>
      </c>
      <c r="M10" s="128"/>
      <c r="N10" s="129"/>
      <c r="O10" s="171"/>
      <c r="P10" s="129"/>
      <c r="Q10" s="129"/>
      <c r="R10" s="129"/>
      <c r="S10" s="129"/>
      <c r="T10" s="415"/>
    </row>
    <row r="11" spans="1:20" s="11" customFormat="1" x14ac:dyDescent="0.2">
      <c r="A11" s="30"/>
      <c r="B11" s="6" t="s">
        <v>141</v>
      </c>
      <c r="C11" s="574" t="s">
        <v>549</v>
      </c>
      <c r="D11" s="575"/>
      <c r="E11" s="131">
        <f t="shared" ref="E11:L11" si="3">SUM(E12:E14)</f>
        <v>0</v>
      </c>
      <c r="F11" s="132">
        <f t="shared" si="3"/>
        <v>0</v>
      </c>
      <c r="G11" s="236">
        <f t="shared" si="3"/>
        <v>30000</v>
      </c>
      <c r="H11" s="132">
        <f t="shared" si="3"/>
        <v>0</v>
      </c>
      <c r="I11" s="132">
        <f t="shared" si="3"/>
        <v>0</v>
      </c>
      <c r="J11" s="132">
        <f t="shared" si="3"/>
        <v>7500</v>
      </c>
      <c r="K11" s="132">
        <f t="shared" si="3"/>
        <v>0</v>
      </c>
      <c r="L11" s="196">
        <f t="shared" si="3"/>
        <v>30000</v>
      </c>
      <c r="M11" s="131"/>
      <c r="N11" s="132"/>
      <c r="O11" s="236"/>
      <c r="P11" s="132"/>
      <c r="Q11" s="132"/>
      <c r="R11" s="132"/>
      <c r="S11" s="132"/>
      <c r="T11" s="416"/>
    </row>
    <row r="12" spans="1:20" s="7" customFormat="1" ht="0.75" customHeight="1" x14ac:dyDescent="0.2">
      <c r="A12" s="58"/>
      <c r="B12" s="8"/>
      <c r="C12" s="8" t="s">
        <v>81</v>
      </c>
      <c r="D12" s="59" t="s">
        <v>448</v>
      </c>
      <c r="E12" s="124"/>
      <c r="F12" s="125"/>
      <c r="G12" s="173">
        <v>20000</v>
      </c>
      <c r="H12" s="125"/>
      <c r="I12" s="125"/>
      <c r="J12" s="125"/>
      <c r="K12" s="125"/>
      <c r="L12" s="190">
        <f>SUM(E12:J12)</f>
        <v>20000</v>
      </c>
      <c r="M12" s="124"/>
      <c r="N12" s="125"/>
      <c r="O12" s="173"/>
      <c r="P12" s="125"/>
      <c r="Q12" s="125"/>
      <c r="R12" s="125"/>
      <c r="S12" s="125"/>
      <c r="T12" s="414"/>
    </row>
    <row r="13" spans="1:20" s="7" customFormat="1" ht="11.25" hidden="1" x14ac:dyDescent="0.2">
      <c r="A13" s="58"/>
      <c r="B13" s="8"/>
      <c r="C13" s="8" t="s">
        <v>87</v>
      </c>
      <c r="D13" s="59" t="s">
        <v>607</v>
      </c>
      <c r="E13" s="124"/>
      <c r="F13" s="125"/>
      <c r="G13" s="173"/>
      <c r="H13" s="125"/>
      <c r="I13" s="125"/>
      <c r="J13" s="125">
        <v>7500</v>
      </c>
      <c r="K13" s="125"/>
      <c r="L13" s="190"/>
      <c r="M13" s="124"/>
      <c r="N13" s="125"/>
      <c r="O13" s="173"/>
      <c r="P13" s="125"/>
      <c r="Q13" s="125"/>
      <c r="R13" s="125"/>
      <c r="S13" s="125"/>
      <c r="T13" s="414"/>
    </row>
    <row r="14" spans="1:20" s="7" customFormat="1" ht="11.25" hidden="1" x14ac:dyDescent="0.2">
      <c r="A14" s="58"/>
      <c r="B14" s="8"/>
      <c r="C14" s="8" t="s">
        <v>98</v>
      </c>
      <c r="D14" s="59" t="s">
        <v>447</v>
      </c>
      <c r="E14" s="124"/>
      <c r="F14" s="125"/>
      <c r="G14" s="173">
        <v>10000</v>
      </c>
      <c r="H14" s="125"/>
      <c r="I14" s="125"/>
      <c r="J14" s="125"/>
      <c r="K14" s="125"/>
      <c r="L14" s="190">
        <f>SUM(E14:J14)</f>
        <v>10000</v>
      </c>
      <c r="M14" s="124"/>
      <c r="N14" s="125"/>
      <c r="O14" s="173"/>
      <c r="P14" s="125"/>
      <c r="Q14" s="125"/>
      <c r="R14" s="125"/>
      <c r="S14" s="125"/>
      <c r="T14" s="414"/>
    </row>
    <row r="15" spans="1:20" s="11" customFormat="1" x14ac:dyDescent="0.2">
      <c r="A15" s="30"/>
      <c r="B15" s="6" t="s">
        <v>142</v>
      </c>
      <c r="C15" s="574" t="s">
        <v>107</v>
      </c>
      <c r="D15" s="575"/>
      <c r="E15" s="133">
        <f t="shared" ref="E15:L15" si="4">SUM(E16:E16)</f>
        <v>0</v>
      </c>
      <c r="F15" s="134">
        <f t="shared" si="4"/>
        <v>0</v>
      </c>
      <c r="G15" s="220">
        <f t="shared" si="4"/>
        <v>6000</v>
      </c>
      <c r="H15" s="134">
        <f t="shared" si="4"/>
        <v>0</v>
      </c>
      <c r="I15" s="134">
        <f t="shared" si="4"/>
        <v>0</v>
      </c>
      <c r="J15" s="134">
        <f t="shared" si="4"/>
        <v>0</v>
      </c>
      <c r="K15" s="134">
        <f t="shared" si="4"/>
        <v>0</v>
      </c>
      <c r="L15" s="196">
        <f t="shared" si="4"/>
        <v>6000</v>
      </c>
      <c r="M15" s="133"/>
      <c r="N15" s="134"/>
      <c r="O15" s="220"/>
      <c r="P15" s="134"/>
      <c r="Q15" s="134"/>
      <c r="R15" s="134"/>
      <c r="S15" s="134"/>
      <c r="T15" s="416"/>
    </row>
    <row r="16" spans="1:20" s="7" customFormat="1" ht="0.75" customHeight="1" x14ac:dyDescent="0.2">
      <c r="A16" s="58"/>
      <c r="B16" s="8"/>
      <c r="C16" s="8" t="s">
        <v>81</v>
      </c>
      <c r="D16" s="59" t="s">
        <v>449</v>
      </c>
      <c r="E16" s="124"/>
      <c r="F16" s="125"/>
      <c r="G16" s="237">
        <v>6000</v>
      </c>
      <c r="H16" s="125"/>
      <c r="I16" s="125"/>
      <c r="J16" s="125"/>
      <c r="K16" s="125"/>
      <c r="L16" s="190">
        <f>SUM(E16:J16)</f>
        <v>6000</v>
      </c>
      <c r="M16" s="124"/>
      <c r="N16" s="125"/>
      <c r="O16" s="237"/>
      <c r="P16" s="125"/>
      <c r="Q16" s="125"/>
      <c r="R16" s="125"/>
      <c r="S16" s="125"/>
      <c r="T16" s="414"/>
    </row>
    <row r="17" spans="1:20" s="16" customFormat="1" x14ac:dyDescent="0.2">
      <c r="A17" s="56" t="s">
        <v>103</v>
      </c>
      <c r="B17" s="579" t="s">
        <v>143</v>
      </c>
      <c r="C17" s="580"/>
      <c r="D17" s="575"/>
      <c r="E17" s="128">
        <f t="shared" ref="E17:L17" si="5">E18</f>
        <v>0</v>
      </c>
      <c r="F17" s="129">
        <f t="shared" si="5"/>
        <v>0</v>
      </c>
      <c r="G17" s="171">
        <f t="shared" si="5"/>
        <v>6000</v>
      </c>
      <c r="H17" s="129">
        <f t="shared" si="5"/>
        <v>0</v>
      </c>
      <c r="I17" s="129">
        <f t="shared" si="5"/>
        <v>0</v>
      </c>
      <c r="J17" s="129">
        <f t="shared" si="5"/>
        <v>0</v>
      </c>
      <c r="K17" s="129">
        <f t="shared" si="5"/>
        <v>0</v>
      </c>
      <c r="L17" s="197">
        <f t="shared" si="5"/>
        <v>6000</v>
      </c>
      <c r="M17" s="128"/>
      <c r="N17" s="129"/>
      <c r="O17" s="171"/>
      <c r="P17" s="129"/>
      <c r="Q17" s="129"/>
      <c r="R17" s="129"/>
      <c r="S17" s="129"/>
      <c r="T17" s="415"/>
    </row>
    <row r="18" spans="1:20" s="7" customFormat="1" ht="0.75" customHeight="1" x14ac:dyDescent="0.2">
      <c r="A18" s="58"/>
      <c r="B18" s="8"/>
      <c r="C18" s="8" t="s">
        <v>81</v>
      </c>
      <c r="D18" s="59" t="s">
        <v>450</v>
      </c>
      <c r="E18" s="124"/>
      <c r="F18" s="125"/>
      <c r="G18" s="173">
        <v>6000</v>
      </c>
      <c r="H18" s="125"/>
      <c r="I18" s="125"/>
      <c r="J18" s="126"/>
      <c r="K18" s="126"/>
      <c r="L18" s="190">
        <f>SUM(E18:J18)</f>
        <v>6000</v>
      </c>
      <c r="M18" s="124"/>
      <c r="N18" s="125"/>
      <c r="O18" s="173"/>
      <c r="P18" s="125"/>
      <c r="Q18" s="125"/>
      <c r="R18" s="126"/>
      <c r="S18" s="126"/>
      <c r="T18" s="414"/>
    </row>
    <row r="19" spans="1:20" s="10" customFormat="1" x14ac:dyDescent="0.2">
      <c r="A19" s="56" t="s">
        <v>137</v>
      </c>
      <c r="B19" s="579" t="s">
        <v>6</v>
      </c>
      <c r="C19" s="580"/>
      <c r="D19" s="575"/>
      <c r="E19" s="128">
        <f t="shared" ref="E19:K19" si="6">SUM(E20:E26)</f>
        <v>0</v>
      </c>
      <c r="F19" s="129">
        <f t="shared" si="6"/>
        <v>0</v>
      </c>
      <c r="G19" s="171">
        <f>SUM(G20:G27)</f>
        <v>44500</v>
      </c>
      <c r="H19" s="129">
        <f t="shared" si="6"/>
        <v>0</v>
      </c>
      <c r="I19" s="129">
        <f t="shared" si="6"/>
        <v>0</v>
      </c>
      <c r="J19" s="129">
        <f t="shared" si="6"/>
        <v>0</v>
      </c>
      <c r="K19" s="129">
        <f t="shared" si="6"/>
        <v>0</v>
      </c>
      <c r="L19" s="197">
        <f>SUM(L20:L27)</f>
        <v>44500</v>
      </c>
      <c r="M19" s="128"/>
      <c r="N19" s="129"/>
      <c r="O19" s="171"/>
      <c r="P19" s="129"/>
      <c r="Q19" s="129"/>
      <c r="R19" s="129"/>
      <c r="S19" s="129"/>
      <c r="T19" s="415"/>
    </row>
    <row r="20" spans="1:20" s="7" customFormat="1" ht="11.25" hidden="1" x14ac:dyDescent="0.2">
      <c r="A20" s="58"/>
      <c r="B20" s="8"/>
      <c r="C20" s="8" t="s">
        <v>81</v>
      </c>
      <c r="D20" s="59" t="s">
        <v>451</v>
      </c>
      <c r="E20" s="124"/>
      <c r="F20" s="125"/>
      <c r="G20" s="237">
        <v>8000</v>
      </c>
      <c r="H20" s="125"/>
      <c r="I20" s="125"/>
      <c r="J20" s="125"/>
      <c r="K20" s="125"/>
      <c r="L20" s="190">
        <f t="shared" ref="L20:L27" si="7">SUM(E20:J20)</f>
        <v>8000</v>
      </c>
      <c r="M20" s="124"/>
      <c r="N20" s="125"/>
      <c r="O20" s="237"/>
      <c r="P20" s="125"/>
      <c r="Q20" s="125"/>
      <c r="R20" s="125"/>
      <c r="S20" s="125"/>
      <c r="T20" s="414"/>
    </row>
    <row r="21" spans="1:20" s="7" customFormat="1" ht="11.25" hidden="1" x14ac:dyDescent="0.2">
      <c r="A21" s="58"/>
      <c r="B21" s="8"/>
      <c r="C21" s="8" t="s">
        <v>87</v>
      </c>
      <c r="D21" s="59" t="s">
        <v>452</v>
      </c>
      <c r="E21" s="124"/>
      <c r="F21" s="125"/>
      <c r="G21" s="237">
        <v>8000</v>
      </c>
      <c r="H21" s="125"/>
      <c r="I21" s="125"/>
      <c r="J21" s="125"/>
      <c r="K21" s="125"/>
      <c r="L21" s="190">
        <f t="shared" si="7"/>
        <v>8000</v>
      </c>
      <c r="M21" s="124"/>
      <c r="N21" s="125"/>
      <c r="O21" s="237"/>
      <c r="P21" s="125"/>
      <c r="Q21" s="125"/>
      <c r="R21" s="125"/>
      <c r="S21" s="125"/>
      <c r="T21" s="414"/>
    </row>
    <row r="22" spans="1:20" s="7" customFormat="1" ht="11.25" hidden="1" x14ac:dyDescent="0.2">
      <c r="A22" s="58"/>
      <c r="B22" s="8"/>
      <c r="C22" s="8" t="s">
        <v>98</v>
      </c>
      <c r="D22" s="59" t="s">
        <v>453</v>
      </c>
      <c r="E22" s="124"/>
      <c r="F22" s="125"/>
      <c r="G22" s="237">
        <v>7000</v>
      </c>
      <c r="H22" s="125"/>
      <c r="I22" s="125"/>
      <c r="J22" s="125"/>
      <c r="K22" s="125"/>
      <c r="L22" s="190">
        <f t="shared" si="7"/>
        <v>7000</v>
      </c>
      <c r="M22" s="124"/>
      <c r="N22" s="125"/>
      <c r="O22" s="237"/>
      <c r="P22" s="125"/>
      <c r="Q22" s="125"/>
      <c r="R22" s="125"/>
      <c r="S22" s="125"/>
      <c r="T22" s="414"/>
    </row>
    <row r="23" spans="1:20" s="7" customFormat="1" ht="11.25" hidden="1" x14ac:dyDescent="0.2">
      <c r="A23" s="58"/>
      <c r="B23" s="8"/>
      <c r="C23" s="8" t="s">
        <v>99</v>
      </c>
      <c r="D23" s="59" t="s">
        <v>454</v>
      </c>
      <c r="E23" s="124"/>
      <c r="F23" s="125"/>
      <c r="G23" s="237">
        <v>5000</v>
      </c>
      <c r="H23" s="125"/>
      <c r="I23" s="125"/>
      <c r="J23" s="125"/>
      <c r="K23" s="125"/>
      <c r="L23" s="190">
        <f t="shared" si="7"/>
        <v>5000</v>
      </c>
      <c r="M23" s="124"/>
      <c r="N23" s="125"/>
      <c r="O23" s="237"/>
      <c r="P23" s="125"/>
      <c r="Q23" s="125"/>
      <c r="R23" s="125"/>
      <c r="S23" s="125"/>
      <c r="T23" s="414"/>
    </row>
    <row r="24" spans="1:20" s="7" customFormat="1" ht="11.25" hidden="1" x14ac:dyDescent="0.2">
      <c r="A24" s="58"/>
      <c r="B24" s="8"/>
      <c r="C24" s="8" t="s">
        <v>100</v>
      </c>
      <c r="D24" s="59" t="s">
        <v>455</v>
      </c>
      <c r="E24" s="124"/>
      <c r="F24" s="125"/>
      <c r="G24" s="237">
        <v>13000</v>
      </c>
      <c r="H24" s="125"/>
      <c r="I24" s="125"/>
      <c r="J24" s="125"/>
      <c r="K24" s="125"/>
      <c r="L24" s="190">
        <f t="shared" si="7"/>
        <v>13000</v>
      </c>
      <c r="M24" s="124"/>
      <c r="N24" s="125"/>
      <c r="O24" s="237"/>
      <c r="P24" s="125"/>
      <c r="Q24" s="125"/>
      <c r="R24" s="125"/>
      <c r="S24" s="125"/>
      <c r="T24" s="414"/>
    </row>
    <row r="25" spans="1:20" s="7" customFormat="1" ht="11.25" hidden="1" x14ac:dyDescent="0.2">
      <c r="A25" s="58"/>
      <c r="B25" s="8"/>
      <c r="C25" s="8" t="s">
        <v>105</v>
      </c>
      <c r="D25" s="59" t="s">
        <v>456</v>
      </c>
      <c r="E25" s="124"/>
      <c r="F25" s="125"/>
      <c r="G25" s="237">
        <v>3000</v>
      </c>
      <c r="H25" s="125"/>
      <c r="I25" s="125"/>
      <c r="J25" s="125"/>
      <c r="K25" s="125"/>
      <c r="L25" s="190">
        <f t="shared" si="7"/>
        <v>3000</v>
      </c>
      <c r="M25" s="124"/>
      <c r="N25" s="125"/>
      <c r="O25" s="237"/>
      <c r="P25" s="125"/>
      <c r="Q25" s="125"/>
      <c r="R25" s="125"/>
      <c r="S25" s="125"/>
      <c r="T25" s="414"/>
    </row>
    <row r="26" spans="1:20" s="7" customFormat="1" ht="11.25" hidden="1" x14ac:dyDescent="0.2">
      <c r="A26" s="58"/>
      <c r="B26" s="91"/>
      <c r="C26" s="8" t="s">
        <v>106</v>
      </c>
      <c r="D26" s="164" t="s">
        <v>457</v>
      </c>
      <c r="E26" s="124"/>
      <c r="F26" s="125"/>
      <c r="G26" s="237">
        <v>0</v>
      </c>
      <c r="H26" s="125"/>
      <c r="I26" s="125"/>
      <c r="J26" s="125"/>
      <c r="K26" s="125"/>
      <c r="L26" s="190">
        <f t="shared" si="7"/>
        <v>0</v>
      </c>
      <c r="M26" s="124"/>
      <c r="N26" s="125"/>
      <c r="O26" s="237"/>
      <c r="P26" s="125"/>
      <c r="Q26" s="125"/>
      <c r="R26" s="125"/>
      <c r="S26" s="125"/>
      <c r="T26" s="414"/>
    </row>
    <row r="27" spans="1:20" s="7" customFormat="1" ht="11.25" hidden="1" x14ac:dyDescent="0.2">
      <c r="A27" s="58"/>
      <c r="B27" s="91"/>
      <c r="C27" s="423" t="s">
        <v>108</v>
      </c>
      <c r="D27" s="164" t="s">
        <v>458</v>
      </c>
      <c r="E27" s="124"/>
      <c r="F27" s="125"/>
      <c r="G27" s="237">
        <v>500</v>
      </c>
      <c r="H27" s="125"/>
      <c r="I27" s="125"/>
      <c r="J27" s="125"/>
      <c r="K27" s="125"/>
      <c r="L27" s="190">
        <f t="shared" si="7"/>
        <v>500</v>
      </c>
      <c r="M27" s="124"/>
      <c r="N27" s="125"/>
      <c r="O27" s="237"/>
      <c r="P27" s="125"/>
      <c r="Q27" s="125"/>
      <c r="R27" s="125"/>
      <c r="S27" s="125"/>
      <c r="T27" s="414"/>
    </row>
    <row r="28" spans="1:20" s="10" customFormat="1" x14ac:dyDescent="0.2">
      <c r="A28" s="56" t="s">
        <v>138</v>
      </c>
      <c r="B28" s="579" t="s">
        <v>110</v>
      </c>
      <c r="C28" s="580"/>
      <c r="D28" s="575"/>
      <c r="E28" s="128">
        <f t="shared" ref="E28:L28" si="8">SUM(E29:E29)</f>
        <v>0</v>
      </c>
      <c r="F28" s="129">
        <f t="shared" si="8"/>
        <v>0</v>
      </c>
      <c r="G28" s="171">
        <f t="shared" si="8"/>
        <v>2000</v>
      </c>
      <c r="H28" s="129">
        <f t="shared" si="8"/>
        <v>0</v>
      </c>
      <c r="I28" s="129">
        <f t="shared" si="8"/>
        <v>0</v>
      </c>
      <c r="J28" s="129">
        <f t="shared" si="8"/>
        <v>0</v>
      </c>
      <c r="K28" s="129">
        <f t="shared" si="8"/>
        <v>0</v>
      </c>
      <c r="L28" s="197">
        <f t="shared" si="8"/>
        <v>2000</v>
      </c>
      <c r="M28" s="128"/>
      <c r="N28" s="129"/>
      <c r="O28" s="171"/>
      <c r="P28" s="129"/>
      <c r="Q28" s="129"/>
      <c r="R28" s="129"/>
      <c r="S28" s="129"/>
      <c r="T28" s="415"/>
    </row>
    <row r="29" spans="1:20" s="7" customFormat="1" ht="22.5" hidden="1" x14ac:dyDescent="0.2">
      <c r="A29" s="58"/>
      <c r="B29" s="8"/>
      <c r="C29" s="8" t="s">
        <v>81</v>
      </c>
      <c r="D29" s="93" t="s">
        <v>550</v>
      </c>
      <c r="E29" s="124"/>
      <c r="F29" s="125"/>
      <c r="G29" s="237">
        <v>2000</v>
      </c>
      <c r="H29" s="125"/>
      <c r="I29" s="125"/>
      <c r="J29" s="125"/>
      <c r="K29" s="125"/>
      <c r="L29" s="190">
        <f>SUM(E29:J29)</f>
        <v>2000</v>
      </c>
      <c r="M29" s="124"/>
      <c r="N29" s="125"/>
      <c r="O29" s="237"/>
      <c r="P29" s="125"/>
      <c r="Q29" s="125"/>
      <c r="R29" s="125"/>
      <c r="S29" s="125"/>
      <c r="T29" s="414"/>
    </row>
    <row r="30" spans="1:20" s="10" customFormat="1" ht="11.25" customHeight="1" x14ac:dyDescent="0.2">
      <c r="A30" s="56" t="s">
        <v>109</v>
      </c>
      <c r="B30" s="579" t="s">
        <v>551</v>
      </c>
      <c r="C30" s="580"/>
      <c r="D30" s="575"/>
      <c r="E30" s="128">
        <f>SUM(E31:E36)</f>
        <v>0</v>
      </c>
      <c r="F30" s="129">
        <f>SUM(F31:F36)</f>
        <v>0</v>
      </c>
      <c r="G30" s="171">
        <f>SUM(G31:G36)</f>
        <v>20500</v>
      </c>
      <c r="H30" s="129">
        <f>SUM(H31:H36)</f>
        <v>0</v>
      </c>
      <c r="I30" s="129">
        <f>SUM(I31:I36)</f>
        <v>0</v>
      </c>
      <c r="J30" s="129">
        <f>SUM(J31:J37)</f>
        <v>15000</v>
      </c>
      <c r="K30" s="129">
        <f>SUM(K31:K36)</f>
        <v>0</v>
      </c>
      <c r="L30" s="197">
        <f>SUM(L31:L37)</f>
        <v>35500</v>
      </c>
      <c r="M30" s="128"/>
      <c r="N30" s="129"/>
      <c r="O30" s="171"/>
      <c r="P30" s="129"/>
      <c r="Q30" s="129"/>
      <c r="R30" s="129"/>
      <c r="S30" s="129"/>
      <c r="T30" s="415"/>
    </row>
    <row r="31" spans="1:20" s="7" customFormat="1" ht="12.75" hidden="1" customHeight="1" x14ac:dyDescent="0.2">
      <c r="A31" s="58"/>
      <c r="B31" s="8"/>
      <c r="C31" s="8" t="s">
        <v>81</v>
      </c>
      <c r="D31" s="59" t="s">
        <v>459</v>
      </c>
      <c r="E31" s="124"/>
      <c r="F31" s="125"/>
      <c r="G31" s="237">
        <v>2000</v>
      </c>
      <c r="H31" s="125"/>
      <c r="I31" s="125"/>
      <c r="J31" s="125"/>
      <c r="K31" s="125"/>
      <c r="L31" s="190">
        <f t="shared" ref="L31:L36" si="9">SUM(E31:J31)</f>
        <v>2000</v>
      </c>
      <c r="M31" s="124"/>
      <c r="N31" s="125"/>
      <c r="O31" s="237"/>
      <c r="P31" s="125"/>
      <c r="Q31" s="125"/>
      <c r="R31" s="125"/>
      <c r="S31" s="125"/>
      <c r="T31" s="414"/>
    </row>
    <row r="32" spans="1:20" s="7" customFormat="1" ht="12.75" hidden="1" customHeight="1" x14ac:dyDescent="0.2">
      <c r="A32" s="58"/>
      <c r="B32" s="8"/>
      <c r="C32" s="8" t="s">
        <v>87</v>
      </c>
      <c r="D32" s="64" t="s">
        <v>460</v>
      </c>
      <c r="E32" s="124"/>
      <c r="F32" s="125"/>
      <c r="G32" s="237">
        <v>3000</v>
      </c>
      <c r="H32" s="125"/>
      <c r="I32" s="125"/>
      <c r="J32" s="125"/>
      <c r="K32" s="125"/>
      <c r="L32" s="190">
        <f t="shared" si="9"/>
        <v>3000</v>
      </c>
      <c r="M32" s="124"/>
      <c r="N32" s="125"/>
      <c r="O32" s="237"/>
      <c r="P32" s="125"/>
      <c r="Q32" s="125"/>
      <c r="R32" s="125"/>
      <c r="S32" s="125"/>
      <c r="T32" s="414"/>
    </row>
    <row r="33" spans="1:20" s="7" customFormat="1" ht="12.75" hidden="1" customHeight="1" x14ac:dyDescent="0.2">
      <c r="A33" s="58"/>
      <c r="B33" s="8"/>
      <c r="C33" s="8" t="s">
        <v>98</v>
      </c>
      <c r="D33" s="64" t="s">
        <v>461</v>
      </c>
      <c r="E33" s="124"/>
      <c r="F33" s="125"/>
      <c r="G33" s="237">
        <v>3000</v>
      </c>
      <c r="H33" s="125"/>
      <c r="I33" s="125"/>
      <c r="J33" s="126"/>
      <c r="K33" s="126"/>
      <c r="L33" s="190">
        <f t="shared" si="9"/>
        <v>3000</v>
      </c>
      <c r="M33" s="124"/>
      <c r="N33" s="125"/>
      <c r="O33" s="173"/>
      <c r="P33" s="125"/>
      <c r="Q33" s="125"/>
      <c r="R33" s="126"/>
      <c r="S33" s="126"/>
      <c r="T33" s="414"/>
    </row>
    <row r="34" spans="1:20" s="7" customFormat="1" ht="12.75" hidden="1" customHeight="1" x14ac:dyDescent="0.2">
      <c r="A34" s="58"/>
      <c r="B34" s="8"/>
      <c r="C34" s="8" t="s">
        <v>99</v>
      </c>
      <c r="D34" s="64" t="s">
        <v>462</v>
      </c>
      <c r="E34" s="124"/>
      <c r="F34" s="125"/>
      <c r="G34" s="237">
        <v>5000</v>
      </c>
      <c r="H34" s="125"/>
      <c r="I34" s="125"/>
      <c r="J34" s="125"/>
      <c r="K34" s="125"/>
      <c r="L34" s="190">
        <f t="shared" si="9"/>
        <v>5000</v>
      </c>
      <c r="M34" s="124"/>
      <c r="N34" s="125"/>
      <c r="O34" s="237"/>
      <c r="P34" s="125"/>
      <c r="Q34" s="125"/>
      <c r="R34" s="125"/>
      <c r="S34" s="125"/>
      <c r="T34" s="414"/>
    </row>
    <row r="35" spans="1:20" s="7" customFormat="1" ht="25.5" hidden="1" customHeight="1" x14ac:dyDescent="0.2">
      <c r="A35" s="58"/>
      <c r="B35" s="8"/>
      <c r="C35" s="8" t="s">
        <v>100</v>
      </c>
      <c r="D35" s="103" t="s">
        <v>463</v>
      </c>
      <c r="E35" s="124"/>
      <c r="F35" s="125"/>
      <c r="G35" s="237">
        <v>5000</v>
      </c>
      <c r="H35" s="125"/>
      <c r="I35" s="125"/>
      <c r="J35" s="125"/>
      <c r="K35" s="125"/>
      <c r="L35" s="190">
        <f t="shared" si="9"/>
        <v>5000</v>
      </c>
      <c r="M35" s="124"/>
      <c r="N35" s="125"/>
      <c r="O35" s="237"/>
      <c r="P35" s="125"/>
      <c r="Q35" s="125"/>
      <c r="R35" s="125"/>
      <c r="S35" s="125"/>
      <c r="T35" s="414"/>
    </row>
    <row r="36" spans="1:20" s="7" customFormat="1" ht="12.75" hidden="1" customHeight="1" x14ac:dyDescent="0.2">
      <c r="A36" s="58"/>
      <c r="B36" s="8"/>
      <c r="C36" s="8" t="s">
        <v>105</v>
      </c>
      <c r="D36" s="59" t="s">
        <v>464</v>
      </c>
      <c r="E36" s="124"/>
      <c r="F36" s="125"/>
      <c r="G36" s="237">
        <v>2500</v>
      </c>
      <c r="H36" s="125"/>
      <c r="I36" s="125"/>
      <c r="J36" s="125"/>
      <c r="K36" s="125"/>
      <c r="L36" s="190">
        <f t="shared" si="9"/>
        <v>2500</v>
      </c>
      <c r="M36" s="124"/>
      <c r="N36" s="125"/>
      <c r="O36" s="237"/>
      <c r="P36" s="125"/>
      <c r="Q36" s="125"/>
      <c r="R36" s="125"/>
      <c r="S36" s="125"/>
      <c r="T36" s="414"/>
    </row>
    <row r="37" spans="1:20" s="7" customFormat="1" ht="12.75" hidden="1" customHeight="1" x14ac:dyDescent="0.2">
      <c r="A37" s="58"/>
      <c r="B37" s="91"/>
      <c r="C37" s="212" t="s">
        <v>106</v>
      </c>
      <c r="D37" s="164" t="s">
        <v>583</v>
      </c>
      <c r="E37" s="124"/>
      <c r="F37" s="125"/>
      <c r="G37" s="237"/>
      <c r="H37" s="125"/>
      <c r="I37" s="125"/>
      <c r="J37" s="125">
        <v>15000</v>
      </c>
      <c r="K37" s="125"/>
      <c r="L37" s="190">
        <f>SUM(E37:K37)</f>
        <v>15000</v>
      </c>
      <c r="M37" s="124"/>
      <c r="N37" s="125"/>
      <c r="O37" s="237"/>
      <c r="P37" s="125"/>
      <c r="Q37" s="125"/>
      <c r="R37" s="125"/>
      <c r="S37" s="125"/>
      <c r="T37" s="414"/>
    </row>
    <row r="38" spans="1:20" s="10" customFormat="1" x14ac:dyDescent="0.2">
      <c r="A38" s="56" t="s">
        <v>111</v>
      </c>
      <c r="B38" s="579" t="s">
        <v>552</v>
      </c>
      <c r="C38" s="580"/>
      <c r="D38" s="575"/>
      <c r="E38" s="128">
        <f t="shared" ref="E38:L38" si="10">SUM(E39:E45)</f>
        <v>0</v>
      </c>
      <c r="F38" s="129">
        <f t="shared" si="10"/>
        <v>0</v>
      </c>
      <c r="G38" s="171">
        <f t="shared" si="10"/>
        <v>113072</v>
      </c>
      <c r="H38" s="129">
        <f t="shared" si="10"/>
        <v>0</v>
      </c>
      <c r="I38" s="129">
        <f t="shared" si="10"/>
        <v>0</v>
      </c>
      <c r="J38" s="129">
        <f t="shared" si="10"/>
        <v>0</v>
      </c>
      <c r="K38" s="129">
        <f>SUM(K39:K45)</f>
        <v>0</v>
      </c>
      <c r="L38" s="197">
        <f t="shared" si="10"/>
        <v>113072</v>
      </c>
      <c r="M38" s="128"/>
      <c r="N38" s="129"/>
      <c r="O38" s="171"/>
      <c r="P38" s="129"/>
      <c r="Q38" s="129"/>
      <c r="R38" s="129"/>
      <c r="S38" s="129"/>
      <c r="T38" s="415"/>
    </row>
    <row r="39" spans="1:20" s="7" customFormat="1" ht="12.75" hidden="1" customHeight="1" x14ac:dyDescent="0.2">
      <c r="A39" s="58"/>
      <c r="B39" s="8"/>
      <c r="C39" s="8" t="s">
        <v>81</v>
      </c>
      <c r="D39" s="59" t="s">
        <v>465</v>
      </c>
      <c r="E39" s="124"/>
      <c r="F39" s="125"/>
      <c r="G39" s="237">
        <v>18000</v>
      </c>
      <c r="H39" s="125"/>
      <c r="I39" s="125"/>
      <c r="J39" s="125"/>
      <c r="K39" s="125"/>
      <c r="L39" s="190">
        <f t="shared" ref="L39:L45" si="11">SUM(E39:J39)</f>
        <v>18000</v>
      </c>
      <c r="M39" s="124"/>
      <c r="N39" s="125"/>
      <c r="O39" s="237"/>
      <c r="P39" s="125"/>
      <c r="Q39" s="125"/>
      <c r="R39" s="125"/>
      <c r="S39" s="125"/>
      <c r="T39" s="414"/>
    </row>
    <row r="40" spans="1:20" s="7" customFormat="1" ht="12.75" hidden="1" customHeight="1" x14ac:dyDescent="0.2">
      <c r="A40" s="58"/>
      <c r="B40" s="8"/>
      <c r="C40" s="8" t="s">
        <v>87</v>
      </c>
      <c r="D40" s="59" t="s">
        <v>466</v>
      </c>
      <c r="E40" s="124"/>
      <c r="F40" s="125"/>
      <c r="G40" s="237">
        <v>15000</v>
      </c>
      <c r="H40" s="125"/>
      <c r="I40" s="125"/>
      <c r="J40" s="125"/>
      <c r="K40" s="125"/>
      <c r="L40" s="190">
        <f t="shared" si="11"/>
        <v>15000</v>
      </c>
      <c r="M40" s="124"/>
      <c r="N40" s="125"/>
      <c r="O40" s="237"/>
      <c r="P40" s="125"/>
      <c r="Q40" s="125"/>
      <c r="R40" s="125"/>
      <c r="S40" s="125"/>
      <c r="T40" s="414"/>
    </row>
    <row r="41" spans="1:20" s="7" customFormat="1" ht="12.75" hidden="1" customHeight="1" x14ac:dyDescent="0.2">
      <c r="A41" s="58"/>
      <c r="B41" s="8"/>
      <c r="C41" s="8" t="s">
        <v>98</v>
      </c>
      <c r="D41" s="59" t="s">
        <v>467</v>
      </c>
      <c r="E41" s="124"/>
      <c r="F41" s="125"/>
      <c r="G41" s="237">
        <v>30000</v>
      </c>
      <c r="H41" s="125"/>
      <c r="I41" s="125"/>
      <c r="J41" s="125"/>
      <c r="K41" s="125"/>
      <c r="L41" s="190">
        <f t="shared" si="11"/>
        <v>30000</v>
      </c>
      <c r="M41" s="124"/>
      <c r="N41" s="125"/>
      <c r="O41" s="237"/>
      <c r="P41" s="125"/>
      <c r="Q41" s="125"/>
      <c r="R41" s="125"/>
      <c r="S41" s="125"/>
      <c r="T41" s="414"/>
    </row>
    <row r="42" spans="1:20" s="7" customFormat="1" ht="12.75" hidden="1" customHeight="1" x14ac:dyDescent="0.2">
      <c r="A42" s="58"/>
      <c r="B42" s="8"/>
      <c r="C42" s="8" t="s">
        <v>99</v>
      </c>
      <c r="D42" s="59" t="s">
        <v>468</v>
      </c>
      <c r="E42" s="124"/>
      <c r="F42" s="125"/>
      <c r="G42" s="237">
        <v>39000</v>
      </c>
      <c r="H42" s="125"/>
      <c r="I42" s="125"/>
      <c r="J42" s="125"/>
      <c r="K42" s="125"/>
      <c r="L42" s="190">
        <f t="shared" si="11"/>
        <v>39000</v>
      </c>
      <c r="M42" s="124"/>
      <c r="N42" s="125"/>
      <c r="O42" s="237"/>
      <c r="P42" s="125"/>
      <c r="Q42" s="125"/>
      <c r="R42" s="125"/>
      <c r="S42" s="125"/>
      <c r="T42" s="414"/>
    </row>
    <row r="43" spans="1:20" s="18" customFormat="1" ht="12.75" hidden="1" customHeight="1" x14ac:dyDescent="0.2">
      <c r="A43" s="65"/>
      <c r="B43" s="17"/>
      <c r="C43" s="8" t="s">
        <v>100</v>
      </c>
      <c r="D43" s="59" t="s">
        <v>469</v>
      </c>
      <c r="E43" s="124"/>
      <c r="F43" s="125"/>
      <c r="G43" s="237">
        <v>3000</v>
      </c>
      <c r="H43" s="125"/>
      <c r="I43" s="125"/>
      <c r="J43" s="125"/>
      <c r="K43" s="125"/>
      <c r="L43" s="190">
        <f t="shared" si="11"/>
        <v>3000</v>
      </c>
      <c r="M43" s="124"/>
      <c r="N43" s="125"/>
      <c r="O43" s="237"/>
      <c r="P43" s="125"/>
      <c r="Q43" s="125"/>
      <c r="R43" s="125"/>
      <c r="S43" s="125"/>
      <c r="T43" s="414"/>
    </row>
    <row r="44" spans="1:20" s="18" customFormat="1" ht="12.75" hidden="1" customHeight="1" x14ac:dyDescent="0.2">
      <c r="A44" s="65"/>
      <c r="B44" s="17"/>
      <c r="C44" s="8" t="s">
        <v>105</v>
      </c>
      <c r="D44" s="59" t="s">
        <v>470</v>
      </c>
      <c r="E44" s="124"/>
      <c r="F44" s="125"/>
      <c r="G44" s="237">
        <v>4000</v>
      </c>
      <c r="H44" s="125"/>
      <c r="I44" s="125"/>
      <c r="J44" s="125"/>
      <c r="K44" s="125"/>
      <c r="L44" s="190">
        <f t="shared" si="11"/>
        <v>4000</v>
      </c>
      <c r="M44" s="124"/>
      <c r="N44" s="125"/>
      <c r="O44" s="237"/>
      <c r="P44" s="125"/>
      <c r="Q44" s="125"/>
      <c r="R44" s="125"/>
      <c r="S44" s="125"/>
      <c r="T44" s="414"/>
    </row>
    <row r="45" spans="1:20" s="7" customFormat="1" ht="12.75" hidden="1" customHeight="1" thickBot="1" x14ac:dyDescent="0.25">
      <c r="A45" s="60"/>
      <c r="B45" s="62"/>
      <c r="C45" s="62" t="s">
        <v>106</v>
      </c>
      <c r="D45" s="61" t="s">
        <v>471</v>
      </c>
      <c r="E45" s="136"/>
      <c r="F45" s="137"/>
      <c r="G45" s="238">
        <v>4072</v>
      </c>
      <c r="H45" s="137"/>
      <c r="I45" s="137"/>
      <c r="J45" s="137"/>
      <c r="K45" s="137"/>
      <c r="L45" s="191">
        <f t="shared" si="11"/>
        <v>4072</v>
      </c>
      <c r="M45" s="136"/>
      <c r="N45" s="137"/>
      <c r="O45" s="238"/>
      <c r="P45" s="137"/>
      <c r="Q45" s="137"/>
      <c r="R45" s="137"/>
      <c r="S45" s="137"/>
      <c r="T45" s="417"/>
    </row>
  </sheetData>
  <mergeCells count="14">
    <mergeCell ref="B17:D17"/>
    <mergeCell ref="A2:D2"/>
    <mergeCell ref="B30:D30"/>
    <mergeCell ref="B38:D38"/>
    <mergeCell ref="B28:D28"/>
    <mergeCell ref="B19:D19"/>
    <mergeCell ref="A3:D5"/>
    <mergeCell ref="C15:D15"/>
    <mergeCell ref="M3:T3"/>
    <mergeCell ref="E3:L3"/>
    <mergeCell ref="C11:D11"/>
    <mergeCell ref="A6:D6"/>
    <mergeCell ref="B10:D10"/>
    <mergeCell ref="B7:D7"/>
  </mergeCells>
  <phoneticPr fontId="0" type="noConversion"/>
  <pageMargins left="0.19685039370078741" right="0" top="0.39370078740157483" bottom="0.19685039370078741" header="0.31496062992125984" footer="0.31496062992125984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workbookViewId="0">
      <selection activeCell="G48" sqref="G48"/>
    </sheetView>
  </sheetViews>
  <sheetFormatPr defaultRowHeight="12.75" x14ac:dyDescent="0.2"/>
  <cols>
    <col min="1" max="1" width="3.5703125" style="2" customWidth="1"/>
    <col min="2" max="2" width="5.28515625" style="2" customWidth="1"/>
    <col min="3" max="3" width="3.28515625" style="2" customWidth="1"/>
    <col min="4" max="4" width="29.5703125" style="2" customWidth="1"/>
    <col min="5" max="7" width="6.7109375" style="232" customWidth="1"/>
    <col min="8" max="9" width="6.140625" style="2" customWidth="1"/>
    <col min="10" max="10" width="8.140625" style="2" customWidth="1"/>
    <col min="11" max="11" width="5" style="2" customWidth="1"/>
    <col min="12" max="12" width="8" style="2" customWidth="1"/>
    <col min="13" max="16384" width="9.140625" style="2"/>
  </cols>
  <sheetData>
    <row r="1" spans="1:12" s="1" customFormat="1" ht="19.5" thickBot="1" x14ac:dyDescent="0.35">
      <c r="A1" s="1" t="s">
        <v>112</v>
      </c>
      <c r="E1" s="231"/>
      <c r="F1" s="231"/>
      <c r="G1" s="231"/>
    </row>
    <row r="2" spans="1:12" customFormat="1" ht="12.75" customHeight="1" x14ac:dyDescent="0.2">
      <c r="A2" s="566" t="s">
        <v>538</v>
      </c>
      <c r="B2" s="567"/>
      <c r="C2" s="567"/>
      <c r="D2" s="599"/>
      <c r="E2" s="592" t="s">
        <v>600</v>
      </c>
      <c r="F2" s="593"/>
      <c r="G2" s="593"/>
      <c r="H2" s="593"/>
      <c r="I2" s="593"/>
      <c r="J2" s="593"/>
      <c r="K2" s="593"/>
      <c r="L2" s="595"/>
    </row>
    <row r="3" spans="1:12" customFormat="1" x14ac:dyDescent="0.2">
      <c r="A3" s="568"/>
      <c r="B3" s="569"/>
      <c r="C3" s="569"/>
      <c r="D3" s="570"/>
      <c r="E3" s="239">
        <v>610</v>
      </c>
      <c r="F3" s="240">
        <v>620</v>
      </c>
      <c r="G3" s="233">
        <v>630</v>
      </c>
      <c r="H3" s="14">
        <v>640</v>
      </c>
      <c r="I3" s="13">
        <v>650</v>
      </c>
      <c r="J3" s="14">
        <v>700</v>
      </c>
      <c r="K3" s="13">
        <v>800</v>
      </c>
      <c r="L3" s="461" t="s">
        <v>95</v>
      </c>
    </row>
    <row r="4" spans="1:12" customFormat="1" ht="13.5" thickBot="1" x14ac:dyDescent="0.25">
      <c r="A4" s="571"/>
      <c r="B4" s="572"/>
      <c r="C4" s="572"/>
      <c r="D4" s="573"/>
      <c r="E4" s="241"/>
      <c r="F4" s="242"/>
      <c r="G4" s="229"/>
      <c r="H4" s="55"/>
      <c r="I4" s="3"/>
      <c r="J4" s="55"/>
      <c r="K4" s="3"/>
      <c r="L4" s="336"/>
    </row>
    <row r="5" spans="1:12" s="15" customFormat="1" ht="13.5" thickBot="1" x14ac:dyDescent="0.25">
      <c r="A5" s="583" t="s">
        <v>112</v>
      </c>
      <c r="B5" s="600"/>
      <c r="C5" s="600"/>
      <c r="D5" s="601"/>
      <c r="E5" s="291">
        <f t="shared" ref="E5:L5" si="0">SUM(E6+E15+E19+E23+E28+E35+E40)</f>
        <v>29139</v>
      </c>
      <c r="F5" s="291">
        <f t="shared" si="0"/>
        <v>11140</v>
      </c>
      <c r="G5" s="291">
        <f t="shared" si="0"/>
        <v>79113</v>
      </c>
      <c r="H5" s="138">
        <f t="shared" si="0"/>
        <v>400</v>
      </c>
      <c r="I5" s="138">
        <f t="shared" si="0"/>
        <v>0</v>
      </c>
      <c r="J5" s="138">
        <f t="shared" si="0"/>
        <v>84000</v>
      </c>
      <c r="K5" s="138">
        <f t="shared" si="0"/>
        <v>0</v>
      </c>
      <c r="L5" s="462">
        <f t="shared" si="0"/>
        <v>203792</v>
      </c>
    </row>
    <row r="6" spans="1:12" s="10" customFormat="1" x14ac:dyDescent="0.2">
      <c r="A6" s="75" t="s">
        <v>113</v>
      </c>
      <c r="B6" s="589" t="s">
        <v>7</v>
      </c>
      <c r="C6" s="590"/>
      <c r="D6" s="591"/>
      <c r="E6" s="324">
        <f t="shared" ref="E6:L6" si="1">SUM(E7:E14)</f>
        <v>13719</v>
      </c>
      <c r="F6" s="325">
        <f t="shared" si="1"/>
        <v>5545</v>
      </c>
      <c r="G6" s="325">
        <f t="shared" si="1"/>
        <v>1177</v>
      </c>
      <c r="H6" s="326">
        <f t="shared" si="1"/>
        <v>0</v>
      </c>
      <c r="I6" s="326">
        <f t="shared" si="1"/>
        <v>0</v>
      </c>
      <c r="J6" s="319">
        <f t="shared" si="1"/>
        <v>0</v>
      </c>
      <c r="K6" s="319">
        <f>SUM(K7:K14)</f>
        <v>0</v>
      </c>
      <c r="L6" s="463">
        <f t="shared" si="1"/>
        <v>20441</v>
      </c>
    </row>
    <row r="7" spans="1:12" s="7" customFormat="1" ht="15.75" hidden="1" customHeight="1" x14ac:dyDescent="0.2">
      <c r="A7" s="58"/>
      <c r="B7" s="8"/>
      <c r="C7" s="8" t="s">
        <v>81</v>
      </c>
      <c r="D7" s="93" t="s">
        <v>312</v>
      </c>
      <c r="E7" s="245">
        <v>6055</v>
      </c>
      <c r="F7" s="237"/>
      <c r="G7" s="237"/>
      <c r="H7" s="126"/>
      <c r="I7" s="125"/>
      <c r="J7" s="125"/>
      <c r="K7" s="125"/>
      <c r="L7" s="190">
        <f t="shared" ref="L7:L14" si="2">SUM(E7:J7)</f>
        <v>6055</v>
      </c>
    </row>
    <row r="8" spans="1:12" s="7" customFormat="1" ht="24" hidden="1" customHeight="1" x14ac:dyDescent="0.2">
      <c r="A8" s="58"/>
      <c r="B8" s="8"/>
      <c r="C8" s="8" t="s">
        <v>87</v>
      </c>
      <c r="D8" s="93" t="s">
        <v>346</v>
      </c>
      <c r="E8" s="245"/>
      <c r="F8" s="237">
        <v>2796</v>
      </c>
      <c r="G8" s="237"/>
      <c r="H8" s="126"/>
      <c r="I8" s="125"/>
      <c r="J8" s="125"/>
      <c r="K8" s="125"/>
      <c r="L8" s="190">
        <f t="shared" si="2"/>
        <v>2796</v>
      </c>
    </row>
    <row r="9" spans="1:12" s="7" customFormat="1" ht="26.25" hidden="1" customHeight="1" x14ac:dyDescent="0.2">
      <c r="A9" s="58"/>
      <c r="B9" s="8"/>
      <c r="C9" s="8" t="s">
        <v>98</v>
      </c>
      <c r="D9" s="93" t="s">
        <v>553</v>
      </c>
      <c r="E9" s="320">
        <v>7664</v>
      </c>
      <c r="F9" s="237"/>
      <c r="G9" s="237"/>
      <c r="H9" s="126"/>
      <c r="I9" s="125"/>
      <c r="J9" s="125"/>
      <c r="K9" s="127"/>
      <c r="L9" s="190">
        <f t="shared" si="2"/>
        <v>7664</v>
      </c>
    </row>
    <row r="10" spans="1:12" s="7" customFormat="1" ht="28.5" hidden="1" customHeight="1" x14ac:dyDescent="0.2">
      <c r="A10" s="58"/>
      <c r="B10" s="8"/>
      <c r="C10" s="8" t="s">
        <v>99</v>
      </c>
      <c r="D10" s="93" t="s">
        <v>554</v>
      </c>
      <c r="E10" s="320"/>
      <c r="F10" s="237">
        <v>2749</v>
      </c>
      <c r="G10" s="237"/>
      <c r="H10" s="126"/>
      <c r="I10" s="125"/>
      <c r="J10" s="125"/>
      <c r="K10" s="127"/>
      <c r="L10" s="190">
        <f t="shared" si="2"/>
        <v>2749</v>
      </c>
    </row>
    <row r="11" spans="1:12" s="7" customFormat="1" ht="11.25" hidden="1" x14ac:dyDescent="0.2">
      <c r="A11" s="58"/>
      <c r="B11" s="8"/>
      <c r="C11" s="8" t="s">
        <v>100</v>
      </c>
      <c r="D11" s="93" t="s">
        <v>60</v>
      </c>
      <c r="E11" s="320"/>
      <c r="F11" s="237"/>
      <c r="G11" s="237">
        <v>227</v>
      </c>
      <c r="H11" s="126"/>
      <c r="I11" s="125"/>
      <c r="J11" s="125"/>
      <c r="K11" s="127"/>
      <c r="L11" s="190">
        <f t="shared" si="2"/>
        <v>227</v>
      </c>
    </row>
    <row r="12" spans="1:12" s="7" customFormat="1" ht="11.25" hidden="1" x14ac:dyDescent="0.2">
      <c r="A12" s="58"/>
      <c r="B12" s="8"/>
      <c r="C12" s="91" t="s">
        <v>105</v>
      </c>
      <c r="D12" s="59" t="s">
        <v>61</v>
      </c>
      <c r="E12" s="321"/>
      <c r="F12" s="237"/>
      <c r="G12" s="237">
        <v>650</v>
      </c>
      <c r="H12" s="126"/>
      <c r="I12" s="125"/>
      <c r="J12" s="125"/>
      <c r="K12" s="127"/>
      <c r="L12" s="190">
        <f t="shared" si="2"/>
        <v>650</v>
      </c>
    </row>
    <row r="13" spans="1:12" s="7" customFormat="1" ht="11.25" hidden="1" x14ac:dyDescent="0.2">
      <c r="A13" s="58"/>
      <c r="B13" s="8"/>
      <c r="C13" s="8" t="s">
        <v>106</v>
      </c>
      <c r="D13" s="59" t="s">
        <v>313</v>
      </c>
      <c r="E13" s="320"/>
      <c r="F13" s="237"/>
      <c r="G13" s="237">
        <v>200</v>
      </c>
      <c r="H13" s="126"/>
      <c r="I13" s="125"/>
      <c r="J13" s="125"/>
      <c r="K13" s="127"/>
      <c r="L13" s="190">
        <f t="shared" si="2"/>
        <v>200</v>
      </c>
    </row>
    <row r="14" spans="1:12" s="7" customFormat="1" ht="11.25" hidden="1" x14ac:dyDescent="0.2">
      <c r="A14" s="58"/>
      <c r="B14" s="8"/>
      <c r="C14" s="8" t="s">
        <v>108</v>
      </c>
      <c r="D14" s="59" t="s">
        <v>314</v>
      </c>
      <c r="E14" s="320"/>
      <c r="F14" s="237"/>
      <c r="G14" s="237">
        <v>100</v>
      </c>
      <c r="H14" s="126"/>
      <c r="I14" s="125"/>
      <c r="J14" s="125"/>
      <c r="K14" s="127"/>
      <c r="L14" s="190">
        <f t="shared" si="2"/>
        <v>100</v>
      </c>
    </row>
    <row r="15" spans="1:12" s="99" customFormat="1" x14ac:dyDescent="0.2">
      <c r="A15" s="75" t="s">
        <v>114</v>
      </c>
      <c r="B15" s="603" t="s">
        <v>534</v>
      </c>
      <c r="C15" s="606"/>
      <c r="D15" s="607"/>
      <c r="E15" s="219">
        <f t="shared" ref="E15:J15" si="3">SUM(E16:E18)</f>
        <v>1581</v>
      </c>
      <c r="F15" s="171">
        <f t="shared" si="3"/>
        <v>551</v>
      </c>
      <c r="G15" s="171">
        <f t="shared" si="3"/>
        <v>0</v>
      </c>
      <c r="H15" s="129">
        <f t="shared" si="3"/>
        <v>0</v>
      </c>
      <c r="I15" s="129">
        <f t="shared" si="3"/>
        <v>0</v>
      </c>
      <c r="J15" s="129">
        <f t="shared" si="3"/>
        <v>0</v>
      </c>
      <c r="K15" s="130">
        <f>SUM(K16:K18)</f>
        <v>0</v>
      </c>
      <c r="L15" s="188">
        <f>SUM(L16:L18)</f>
        <v>2132</v>
      </c>
    </row>
    <row r="16" spans="1:12" s="7" customFormat="1" ht="0.75" customHeight="1" x14ac:dyDescent="0.2">
      <c r="A16" s="58"/>
      <c r="B16" s="8"/>
      <c r="C16" s="8" t="s">
        <v>81</v>
      </c>
      <c r="D16" s="93" t="s">
        <v>472</v>
      </c>
      <c r="E16" s="320">
        <v>1581</v>
      </c>
      <c r="F16" s="237"/>
      <c r="G16" s="237"/>
      <c r="H16" s="125"/>
      <c r="I16" s="125"/>
      <c r="J16" s="125"/>
      <c r="K16" s="127"/>
      <c r="L16" s="190">
        <f>SUM(E16:J16)</f>
        <v>1581</v>
      </c>
    </row>
    <row r="17" spans="1:12" s="7" customFormat="1" ht="22.5" hidden="1" x14ac:dyDescent="0.2">
      <c r="A17" s="58"/>
      <c r="B17" s="8"/>
      <c r="C17" s="8" t="s">
        <v>87</v>
      </c>
      <c r="D17" s="93" t="s">
        <v>473</v>
      </c>
      <c r="E17" s="320"/>
      <c r="F17" s="237">
        <v>551</v>
      </c>
      <c r="G17" s="237"/>
      <c r="H17" s="125"/>
      <c r="I17" s="125"/>
      <c r="J17" s="125"/>
      <c r="K17" s="127"/>
      <c r="L17" s="190">
        <f>SUM(E17:J17)</f>
        <v>551</v>
      </c>
    </row>
    <row r="18" spans="1:12" s="7" customFormat="1" ht="11.25" hidden="1" x14ac:dyDescent="0.2">
      <c r="A18" s="58"/>
      <c r="B18" s="8"/>
      <c r="C18" s="8" t="s">
        <v>98</v>
      </c>
      <c r="D18" s="93" t="s">
        <v>474</v>
      </c>
      <c r="E18" s="320"/>
      <c r="F18" s="237"/>
      <c r="G18" s="237"/>
      <c r="H18" s="125"/>
      <c r="I18" s="125"/>
      <c r="J18" s="125"/>
      <c r="K18" s="127"/>
      <c r="L18" s="190">
        <f>SUM(E18:J18)</f>
        <v>0</v>
      </c>
    </row>
    <row r="19" spans="1:12" s="10" customFormat="1" ht="11.25" customHeight="1" x14ac:dyDescent="0.2">
      <c r="A19" s="56" t="s">
        <v>115</v>
      </c>
      <c r="B19" s="579" t="s">
        <v>403</v>
      </c>
      <c r="C19" s="608"/>
      <c r="D19" s="609"/>
      <c r="E19" s="219">
        <f>SUM(E20:E22)</f>
        <v>173</v>
      </c>
      <c r="F19" s="219">
        <f>SUM(F20:F22)</f>
        <v>59</v>
      </c>
      <c r="G19" s="171">
        <f>SUM(G22:G22)</f>
        <v>22000</v>
      </c>
      <c r="H19" s="129">
        <f>SUM(H22:H22)</f>
        <v>0</v>
      </c>
      <c r="I19" s="129">
        <f>SUM(I22:I22)</f>
        <v>0</v>
      </c>
      <c r="J19" s="129">
        <f>SUM(J22:J22)</f>
        <v>0</v>
      </c>
      <c r="K19" s="130">
        <f>SUM(K22:K22)</f>
        <v>0</v>
      </c>
      <c r="L19" s="188">
        <f>SUM(L20:L22)</f>
        <v>22232</v>
      </c>
    </row>
    <row r="20" spans="1:12" s="10" customFormat="1" ht="12" hidden="1" x14ac:dyDescent="0.2">
      <c r="A20" s="56"/>
      <c r="B20" s="418"/>
      <c r="C20" s="419" t="s">
        <v>81</v>
      </c>
      <c r="D20" s="380" t="s">
        <v>393</v>
      </c>
      <c r="E20" s="219">
        <v>173</v>
      </c>
      <c r="F20" s="171"/>
      <c r="G20" s="171">
        <v>0</v>
      </c>
      <c r="H20" s="129"/>
      <c r="I20" s="129"/>
      <c r="J20" s="129"/>
      <c r="K20" s="130"/>
      <c r="L20" s="523">
        <f>SUM(E20:K20)</f>
        <v>173</v>
      </c>
    </row>
    <row r="21" spans="1:12" s="10" customFormat="1" ht="12" hidden="1" x14ac:dyDescent="0.2">
      <c r="A21" s="56"/>
      <c r="B21" s="418"/>
      <c r="C21" s="419" t="s">
        <v>87</v>
      </c>
      <c r="D21" s="380" t="s">
        <v>394</v>
      </c>
      <c r="E21" s="219"/>
      <c r="F21" s="171">
        <v>59</v>
      </c>
      <c r="G21" s="171"/>
      <c r="H21" s="129"/>
      <c r="I21" s="129"/>
      <c r="J21" s="129"/>
      <c r="K21" s="130"/>
      <c r="L21" s="523">
        <f>SUM(E21:K21)</f>
        <v>59</v>
      </c>
    </row>
    <row r="22" spans="1:12" s="7" customFormat="1" ht="25.5" hidden="1" customHeight="1" x14ac:dyDescent="0.2">
      <c r="A22" s="58"/>
      <c r="B22" s="8"/>
      <c r="C22" s="8" t="s">
        <v>98</v>
      </c>
      <c r="D22" s="93" t="s">
        <v>316</v>
      </c>
      <c r="E22" s="322"/>
      <c r="F22" s="173"/>
      <c r="G22" s="173">
        <v>22000</v>
      </c>
      <c r="H22" s="125"/>
      <c r="I22" s="125"/>
      <c r="J22" s="125"/>
      <c r="K22" s="127"/>
      <c r="L22" s="190">
        <f>SUM(E22:J22)</f>
        <v>22000</v>
      </c>
    </row>
    <row r="23" spans="1:12" s="10" customFormat="1" ht="18.75" customHeight="1" x14ac:dyDescent="0.2">
      <c r="A23" s="56" t="s">
        <v>116</v>
      </c>
      <c r="B23" s="579" t="s">
        <v>9</v>
      </c>
      <c r="C23" s="580"/>
      <c r="D23" s="575"/>
      <c r="E23" s="219">
        <f t="shared" ref="E23:L23" si="4">SUM(E24:E27)</f>
        <v>0</v>
      </c>
      <c r="F23" s="171">
        <f t="shared" si="4"/>
        <v>0</v>
      </c>
      <c r="G23" s="171">
        <f t="shared" si="4"/>
        <v>3000</v>
      </c>
      <c r="H23" s="129">
        <f t="shared" si="4"/>
        <v>0</v>
      </c>
      <c r="I23" s="129">
        <f t="shared" si="4"/>
        <v>0</v>
      </c>
      <c r="J23" s="129">
        <f t="shared" si="4"/>
        <v>0</v>
      </c>
      <c r="K23" s="130">
        <f t="shared" si="4"/>
        <v>0</v>
      </c>
      <c r="L23" s="188">
        <f t="shared" si="4"/>
        <v>3000</v>
      </c>
    </row>
    <row r="24" spans="1:12" s="16" customFormat="1" ht="0.75" customHeight="1" x14ac:dyDescent="0.2">
      <c r="A24" s="87"/>
      <c r="B24" s="82"/>
      <c r="C24" s="8" t="s">
        <v>81</v>
      </c>
      <c r="D24" s="59" t="s">
        <v>317</v>
      </c>
      <c r="E24" s="322"/>
      <c r="F24" s="173"/>
      <c r="G24" s="173">
        <v>0</v>
      </c>
      <c r="H24" s="327"/>
      <c r="I24" s="327"/>
      <c r="J24" s="327"/>
      <c r="K24" s="328"/>
      <c r="L24" s="190">
        <f>SUM(E24:J24)</f>
        <v>0</v>
      </c>
    </row>
    <row r="25" spans="1:12" s="16" customFormat="1" ht="12" hidden="1" x14ac:dyDescent="0.2">
      <c r="A25" s="87"/>
      <c r="B25" s="82"/>
      <c r="C25" s="8" t="s">
        <v>87</v>
      </c>
      <c r="D25" s="59" t="s">
        <v>343</v>
      </c>
      <c r="E25" s="322"/>
      <c r="F25" s="173">
        <v>0</v>
      </c>
      <c r="G25" s="173"/>
      <c r="H25" s="327"/>
      <c r="I25" s="327"/>
      <c r="J25" s="327"/>
      <c r="K25" s="328"/>
      <c r="L25" s="190">
        <f>SUM(E25:J25)</f>
        <v>0</v>
      </c>
    </row>
    <row r="26" spans="1:12" s="16" customFormat="1" ht="12" hidden="1" x14ac:dyDescent="0.2">
      <c r="A26" s="87"/>
      <c r="B26" s="82"/>
      <c r="C26" s="8" t="s">
        <v>98</v>
      </c>
      <c r="D26" s="59" t="s">
        <v>601</v>
      </c>
      <c r="E26" s="322"/>
      <c r="F26" s="173"/>
      <c r="G26" s="173">
        <v>1000</v>
      </c>
      <c r="H26" s="327"/>
      <c r="I26" s="327"/>
      <c r="J26" s="327">
        <v>0</v>
      </c>
      <c r="K26" s="328"/>
      <c r="L26" s="190">
        <f>SUM(E26:K26)</f>
        <v>1000</v>
      </c>
    </row>
    <row r="27" spans="1:12" s="5" customFormat="1" ht="12" hidden="1" x14ac:dyDescent="0.2">
      <c r="A27" s="73"/>
      <c r="B27" s="67"/>
      <c r="C27" s="8" t="s">
        <v>98</v>
      </c>
      <c r="D27" s="59" t="s">
        <v>602</v>
      </c>
      <c r="E27" s="322"/>
      <c r="F27" s="441"/>
      <c r="G27" s="173">
        <v>2000</v>
      </c>
      <c r="H27" s="125"/>
      <c r="I27" s="125"/>
      <c r="J27" s="125"/>
      <c r="K27" s="127"/>
      <c r="L27" s="190">
        <f>SUM(E27:J27)</f>
        <v>2000</v>
      </c>
    </row>
    <row r="28" spans="1:12" s="10" customFormat="1" x14ac:dyDescent="0.2">
      <c r="A28" s="56" t="s">
        <v>122</v>
      </c>
      <c r="B28" s="579" t="s">
        <v>41</v>
      </c>
      <c r="C28" s="580"/>
      <c r="D28" s="575"/>
      <c r="E28" s="219">
        <f t="shared" ref="E28:L28" si="5">SUM(E29:E34)</f>
        <v>0</v>
      </c>
      <c r="F28" s="171">
        <f t="shared" si="5"/>
        <v>210</v>
      </c>
      <c r="G28" s="171">
        <f t="shared" si="5"/>
        <v>14600</v>
      </c>
      <c r="H28" s="129">
        <f t="shared" si="5"/>
        <v>0</v>
      </c>
      <c r="I28" s="129">
        <f t="shared" si="5"/>
        <v>0</v>
      </c>
      <c r="J28" s="129">
        <f t="shared" si="5"/>
        <v>0</v>
      </c>
      <c r="K28" s="130">
        <f t="shared" si="5"/>
        <v>0</v>
      </c>
      <c r="L28" s="188">
        <f t="shared" si="5"/>
        <v>14810</v>
      </c>
    </row>
    <row r="29" spans="1:12" s="10" customFormat="1" ht="0.75" customHeight="1" x14ac:dyDescent="0.2">
      <c r="A29" s="56"/>
      <c r="B29" s="4"/>
      <c r="C29" s="8" t="s">
        <v>81</v>
      </c>
      <c r="D29" s="59" t="s">
        <v>318</v>
      </c>
      <c r="E29" s="322"/>
      <c r="F29" s="441"/>
      <c r="G29" s="173">
        <v>600</v>
      </c>
      <c r="H29" s="139"/>
      <c r="I29" s="139"/>
      <c r="J29" s="139"/>
      <c r="K29" s="140"/>
      <c r="L29" s="190">
        <f t="shared" ref="L29:L34" si="6">SUM(E29:J29)</f>
        <v>600</v>
      </c>
    </row>
    <row r="30" spans="1:12" s="10" customFormat="1" ht="12" hidden="1" x14ac:dyDescent="0.2">
      <c r="A30" s="56"/>
      <c r="B30" s="4"/>
      <c r="C30" s="8" t="s">
        <v>87</v>
      </c>
      <c r="D30" s="59" t="s">
        <v>344</v>
      </c>
      <c r="E30" s="322"/>
      <c r="F30" s="173">
        <v>210</v>
      </c>
      <c r="G30" s="173"/>
      <c r="H30" s="139"/>
      <c r="I30" s="139"/>
      <c r="J30" s="139"/>
      <c r="K30" s="140"/>
      <c r="L30" s="190">
        <f t="shared" si="6"/>
        <v>210</v>
      </c>
    </row>
    <row r="31" spans="1:12" s="10" customFormat="1" ht="12" hidden="1" x14ac:dyDescent="0.2">
      <c r="A31" s="56"/>
      <c r="B31" s="4"/>
      <c r="C31" s="8" t="s">
        <v>98</v>
      </c>
      <c r="D31" s="59" t="s">
        <v>319</v>
      </c>
      <c r="E31" s="322"/>
      <c r="F31" s="441"/>
      <c r="G31" s="173">
        <v>2000</v>
      </c>
      <c r="H31" s="139"/>
      <c r="I31" s="139"/>
      <c r="J31" s="139"/>
      <c r="K31" s="140"/>
      <c r="L31" s="190">
        <f t="shared" si="6"/>
        <v>2000</v>
      </c>
    </row>
    <row r="32" spans="1:12" s="10" customFormat="1" ht="12" hidden="1" x14ac:dyDescent="0.2">
      <c r="A32" s="56"/>
      <c r="B32" s="4"/>
      <c r="C32" s="8" t="s">
        <v>99</v>
      </c>
      <c r="D32" s="59" t="s">
        <v>320</v>
      </c>
      <c r="E32" s="322"/>
      <c r="F32" s="441"/>
      <c r="G32" s="173">
        <v>2000</v>
      </c>
      <c r="H32" s="139"/>
      <c r="I32" s="139"/>
      <c r="J32" s="139"/>
      <c r="K32" s="140"/>
      <c r="L32" s="190">
        <f t="shared" si="6"/>
        <v>2000</v>
      </c>
    </row>
    <row r="33" spans="1:12" s="10" customFormat="1" ht="12" hidden="1" x14ac:dyDescent="0.2">
      <c r="A33" s="56"/>
      <c r="B33" s="4"/>
      <c r="C33" s="8" t="s">
        <v>100</v>
      </c>
      <c r="D33" s="59" t="s">
        <v>321</v>
      </c>
      <c r="E33" s="322"/>
      <c r="F33" s="441"/>
      <c r="G33" s="173">
        <v>5000</v>
      </c>
      <c r="H33" s="139"/>
      <c r="I33" s="139"/>
      <c r="J33" s="139"/>
      <c r="K33" s="140"/>
      <c r="L33" s="190">
        <f t="shared" si="6"/>
        <v>5000</v>
      </c>
    </row>
    <row r="34" spans="1:12" s="10" customFormat="1" ht="12" hidden="1" x14ac:dyDescent="0.2">
      <c r="A34" s="56"/>
      <c r="B34" s="107"/>
      <c r="C34" s="8" t="s">
        <v>105</v>
      </c>
      <c r="D34" s="91" t="s">
        <v>322</v>
      </c>
      <c r="E34" s="322"/>
      <c r="F34" s="441"/>
      <c r="G34" s="173">
        <v>5000</v>
      </c>
      <c r="H34" s="139"/>
      <c r="I34" s="139"/>
      <c r="J34" s="125"/>
      <c r="K34" s="127"/>
      <c r="L34" s="190">
        <f t="shared" si="6"/>
        <v>5000</v>
      </c>
    </row>
    <row r="35" spans="1:12" s="66" customFormat="1" x14ac:dyDescent="0.2">
      <c r="A35" s="56" t="s">
        <v>144</v>
      </c>
      <c r="B35" s="579" t="s">
        <v>42</v>
      </c>
      <c r="C35" s="580"/>
      <c r="D35" s="575"/>
      <c r="E35" s="219">
        <f t="shared" ref="E35:L35" si="7">E36+E38</f>
        <v>0</v>
      </c>
      <c r="F35" s="171">
        <f t="shared" si="7"/>
        <v>0</v>
      </c>
      <c r="G35" s="171">
        <f t="shared" si="7"/>
        <v>4000</v>
      </c>
      <c r="H35" s="129">
        <f t="shared" si="7"/>
        <v>0</v>
      </c>
      <c r="I35" s="129">
        <f t="shared" si="7"/>
        <v>0</v>
      </c>
      <c r="J35" s="129">
        <f t="shared" si="7"/>
        <v>0</v>
      </c>
      <c r="K35" s="130">
        <f>K36+K38</f>
        <v>0</v>
      </c>
      <c r="L35" s="188">
        <f t="shared" si="7"/>
        <v>4000</v>
      </c>
    </row>
    <row r="36" spans="1:12" s="11" customFormat="1" x14ac:dyDescent="0.2">
      <c r="A36" s="30"/>
      <c r="B36" s="6" t="s">
        <v>10</v>
      </c>
      <c r="C36" s="574" t="s">
        <v>11</v>
      </c>
      <c r="D36" s="575"/>
      <c r="E36" s="310">
        <f t="shared" ref="E36:K36" si="8">SUM(E37:E37)</f>
        <v>0</v>
      </c>
      <c r="F36" s="220">
        <f t="shared" si="8"/>
        <v>0</v>
      </c>
      <c r="G36" s="220">
        <f t="shared" si="8"/>
        <v>2000</v>
      </c>
      <c r="H36" s="134">
        <f t="shared" si="8"/>
        <v>0</v>
      </c>
      <c r="I36" s="134">
        <f t="shared" si="8"/>
        <v>0</v>
      </c>
      <c r="J36" s="134">
        <f t="shared" si="8"/>
        <v>0</v>
      </c>
      <c r="K36" s="135">
        <f t="shared" si="8"/>
        <v>0</v>
      </c>
      <c r="L36" s="196">
        <f>SUM(E36:J36)</f>
        <v>2000</v>
      </c>
    </row>
    <row r="37" spans="1:12" s="7" customFormat="1" ht="0.75" customHeight="1" x14ac:dyDescent="0.2">
      <c r="A37" s="58"/>
      <c r="B37" s="8"/>
      <c r="C37" s="8" t="s">
        <v>81</v>
      </c>
      <c r="D37" s="59" t="s">
        <v>12</v>
      </c>
      <c r="E37" s="322"/>
      <c r="F37" s="173"/>
      <c r="G37" s="173">
        <v>2000</v>
      </c>
      <c r="H37" s="125"/>
      <c r="I37" s="125"/>
      <c r="J37" s="125"/>
      <c r="K37" s="127"/>
      <c r="L37" s="190">
        <f>SUM(E37:J37)</f>
        <v>2000</v>
      </c>
    </row>
    <row r="38" spans="1:12" s="11" customFormat="1" ht="12" customHeight="1" x14ac:dyDescent="0.2">
      <c r="A38" s="30"/>
      <c r="B38" s="6" t="s">
        <v>13</v>
      </c>
      <c r="C38" s="574" t="s">
        <v>14</v>
      </c>
      <c r="D38" s="575"/>
      <c r="E38" s="310">
        <f t="shared" ref="E38:K38" si="9">SUM(E39:E39)</f>
        <v>0</v>
      </c>
      <c r="F38" s="220">
        <f t="shared" si="9"/>
        <v>0</v>
      </c>
      <c r="G38" s="220">
        <f t="shared" si="9"/>
        <v>2000</v>
      </c>
      <c r="H38" s="134">
        <f t="shared" si="9"/>
        <v>0</v>
      </c>
      <c r="I38" s="134">
        <f t="shared" si="9"/>
        <v>0</v>
      </c>
      <c r="J38" s="134">
        <f t="shared" si="9"/>
        <v>0</v>
      </c>
      <c r="K38" s="135">
        <f t="shared" si="9"/>
        <v>0</v>
      </c>
      <c r="L38" s="196">
        <f>SUM(E38:J38)</f>
        <v>2000</v>
      </c>
    </row>
    <row r="39" spans="1:12" s="7" customFormat="1" ht="11.25" hidden="1" x14ac:dyDescent="0.2">
      <c r="A39" s="58"/>
      <c r="B39" s="8"/>
      <c r="C39" s="8" t="s">
        <v>81</v>
      </c>
      <c r="D39" s="59" t="s">
        <v>121</v>
      </c>
      <c r="E39" s="322">
        <v>0</v>
      </c>
      <c r="F39" s="173">
        <v>0</v>
      </c>
      <c r="G39" s="173">
        <v>2000</v>
      </c>
      <c r="H39" s="125">
        <v>0</v>
      </c>
      <c r="I39" s="125">
        <v>0</v>
      </c>
      <c r="J39" s="125">
        <v>0</v>
      </c>
      <c r="K39" s="127">
        <v>0</v>
      </c>
      <c r="L39" s="190">
        <f>SUM(E39:J39)</f>
        <v>2000</v>
      </c>
    </row>
    <row r="40" spans="1:12" s="99" customFormat="1" x14ac:dyDescent="0.2">
      <c r="A40" s="98" t="s">
        <v>145</v>
      </c>
      <c r="B40" s="603" t="s">
        <v>52</v>
      </c>
      <c r="C40" s="604"/>
      <c r="D40" s="605"/>
      <c r="E40" s="163">
        <f t="shared" ref="E40:L40" si="10">SUM(E41:E41)</f>
        <v>13666</v>
      </c>
      <c r="F40" s="176">
        <f t="shared" si="10"/>
        <v>4775</v>
      </c>
      <c r="G40" s="176">
        <f t="shared" si="10"/>
        <v>34336</v>
      </c>
      <c r="H40" s="139">
        <f t="shared" si="10"/>
        <v>400</v>
      </c>
      <c r="I40" s="139">
        <f t="shared" si="10"/>
        <v>0</v>
      </c>
      <c r="J40" s="139">
        <f t="shared" si="10"/>
        <v>84000</v>
      </c>
      <c r="K40" s="140">
        <f t="shared" si="10"/>
        <v>0</v>
      </c>
      <c r="L40" s="196">
        <f t="shared" si="10"/>
        <v>137177</v>
      </c>
    </row>
    <row r="41" spans="1:12" s="11" customFormat="1" ht="12" customHeight="1" x14ac:dyDescent="0.2">
      <c r="A41" s="100"/>
      <c r="B41" s="101" t="s">
        <v>272</v>
      </c>
      <c r="C41" s="574" t="s">
        <v>53</v>
      </c>
      <c r="D41" s="602"/>
      <c r="E41" s="323">
        <f t="shared" ref="E41:L41" si="11">SUM(E42:E51)</f>
        <v>13666</v>
      </c>
      <c r="F41" s="250">
        <f t="shared" si="11"/>
        <v>4775</v>
      </c>
      <c r="G41" s="250">
        <f t="shared" si="11"/>
        <v>34336</v>
      </c>
      <c r="H41" s="141">
        <f t="shared" si="11"/>
        <v>400</v>
      </c>
      <c r="I41" s="141">
        <f t="shared" si="11"/>
        <v>0</v>
      </c>
      <c r="J41" s="141">
        <f t="shared" si="11"/>
        <v>84000</v>
      </c>
      <c r="K41" s="177">
        <f t="shared" si="11"/>
        <v>0</v>
      </c>
      <c r="L41" s="188">
        <f t="shared" si="11"/>
        <v>137177</v>
      </c>
    </row>
    <row r="42" spans="1:12" s="3" customFormat="1" ht="11.25" hidden="1" x14ac:dyDescent="0.2">
      <c r="A42" s="58"/>
      <c r="B42" s="8"/>
      <c r="C42" s="8" t="s">
        <v>81</v>
      </c>
      <c r="D42" s="8" t="s">
        <v>54</v>
      </c>
      <c r="E42" s="322">
        <v>13666</v>
      </c>
      <c r="F42" s="173"/>
      <c r="G42" s="173"/>
      <c r="H42" s="125"/>
      <c r="I42" s="442"/>
      <c r="J42" s="125"/>
      <c r="K42" s="127"/>
      <c r="L42" s="190">
        <f t="shared" ref="L42:L48" si="12">SUM(E42:J42)</f>
        <v>13666</v>
      </c>
    </row>
    <row r="43" spans="1:12" s="3" customFormat="1" ht="11.25" hidden="1" x14ac:dyDescent="0.2">
      <c r="A43" s="58"/>
      <c r="B43" s="8"/>
      <c r="C43" s="3" t="s">
        <v>87</v>
      </c>
      <c r="D43" s="8" t="s">
        <v>345</v>
      </c>
      <c r="E43" s="322"/>
      <c r="F43" s="173">
        <v>4775</v>
      </c>
      <c r="G43" s="173"/>
      <c r="H43" s="125"/>
      <c r="I43" s="442"/>
      <c r="J43" s="125"/>
      <c r="K43" s="127"/>
      <c r="L43" s="190">
        <f t="shared" si="12"/>
        <v>4775</v>
      </c>
    </row>
    <row r="44" spans="1:12" s="52" customFormat="1" ht="11.25" hidden="1" x14ac:dyDescent="0.2">
      <c r="A44" s="30"/>
      <c r="B44" s="6"/>
      <c r="C44" s="8" t="s">
        <v>98</v>
      </c>
      <c r="D44" s="8" t="s">
        <v>55</v>
      </c>
      <c r="E44" s="310"/>
      <c r="F44" s="220"/>
      <c r="G44" s="173">
        <v>136</v>
      </c>
      <c r="H44" s="134"/>
      <c r="I44" s="443"/>
      <c r="J44" s="134"/>
      <c r="K44" s="135"/>
      <c r="L44" s="190">
        <f t="shared" si="12"/>
        <v>136</v>
      </c>
    </row>
    <row r="45" spans="1:12" s="3" customFormat="1" ht="11.25" hidden="1" x14ac:dyDescent="0.2">
      <c r="A45" s="58"/>
      <c r="B45" s="8"/>
      <c r="C45" s="8" t="s">
        <v>99</v>
      </c>
      <c r="D45" s="8" t="s">
        <v>56</v>
      </c>
      <c r="E45" s="322"/>
      <c r="F45" s="173"/>
      <c r="G45" s="173">
        <v>1300</v>
      </c>
      <c r="H45" s="125"/>
      <c r="I45" s="442"/>
      <c r="J45" s="125"/>
      <c r="K45" s="127"/>
      <c r="L45" s="190">
        <f t="shared" si="12"/>
        <v>1300</v>
      </c>
    </row>
    <row r="46" spans="1:12" s="3" customFormat="1" ht="11.25" hidden="1" x14ac:dyDescent="0.2">
      <c r="A46" s="58"/>
      <c r="B46" s="8"/>
      <c r="C46" s="8" t="s">
        <v>100</v>
      </c>
      <c r="D46" s="8" t="s">
        <v>74</v>
      </c>
      <c r="E46" s="322"/>
      <c r="F46" s="173"/>
      <c r="G46" s="173">
        <v>1000</v>
      </c>
      <c r="H46" s="125"/>
      <c r="I46" s="442"/>
      <c r="J46" s="125"/>
      <c r="K46" s="127"/>
      <c r="L46" s="190">
        <f t="shared" si="12"/>
        <v>1000</v>
      </c>
    </row>
    <row r="47" spans="1:12" s="3" customFormat="1" ht="11.25" hidden="1" x14ac:dyDescent="0.2">
      <c r="A47" s="58"/>
      <c r="B47" s="8"/>
      <c r="C47" s="8" t="s">
        <v>105</v>
      </c>
      <c r="D47" s="8" t="s">
        <v>75</v>
      </c>
      <c r="E47" s="322"/>
      <c r="F47" s="173"/>
      <c r="G47" s="173">
        <v>25000</v>
      </c>
      <c r="H47" s="125"/>
      <c r="I47" s="442"/>
      <c r="J47" s="125"/>
      <c r="K47" s="127"/>
      <c r="L47" s="190">
        <f t="shared" si="12"/>
        <v>25000</v>
      </c>
    </row>
    <row r="48" spans="1:12" s="3" customFormat="1" ht="11.25" hidden="1" x14ac:dyDescent="0.2">
      <c r="A48" s="58"/>
      <c r="B48" s="8"/>
      <c r="C48" s="8" t="s">
        <v>106</v>
      </c>
      <c r="D48" s="8" t="s">
        <v>76</v>
      </c>
      <c r="E48" s="322"/>
      <c r="F48" s="173"/>
      <c r="G48" s="173">
        <v>1500</v>
      </c>
      <c r="H48" s="125"/>
      <c r="I48" s="442"/>
      <c r="J48" s="125"/>
      <c r="K48" s="127"/>
      <c r="L48" s="190">
        <f t="shared" si="12"/>
        <v>1500</v>
      </c>
    </row>
    <row r="49" spans="1:12" s="3" customFormat="1" ht="11.25" hidden="1" x14ac:dyDescent="0.2">
      <c r="A49" s="536"/>
      <c r="B49" s="95"/>
      <c r="C49" s="95" t="s">
        <v>108</v>
      </c>
      <c r="D49" s="535" t="s">
        <v>584</v>
      </c>
      <c r="E49" s="537"/>
      <c r="F49" s="252"/>
      <c r="G49" s="252"/>
      <c r="H49" s="180"/>
      <c r="I49" s="538"/>
      <c r="J49" s="180">
        <v>80000</v>
      </c>
      <c r="K49" s="539"/>
      <c r="L49" s="203">
        <f>SUM(E49:K49)</f>
        <v>80000</v>
      </c>
    </row>
    <row r="50" spans="1:12" s="3" customFormat="1" ht="11.25" hidden="1" x14ac:dyDescent="0.2">
      <c r="A50" s="536"/>
      <c r="B50" s="95"/>
      <c r="C50" s="95" t="s">
        <v>131</v>
      </c>
      <c r="D50" s="535" t="s">
        <v>585</v>
      </c>
      <c r="E50" s="537"/>
      <c r="F50" s="252"/>
      <c r="G50" s="252">
        <v>5000</v>
      </c>
      <c r="H50" s="180"/>
      <c r="I50" s="538"/>
      <c r="J50" s="180">
        <v>4000</v>
      </c>
      <c r="K50" s="539"/>
      <c r="L50" s="203">
        <f>SUM(E50:K50)</f>
        <v>9000</v>
      </c>
    </row>
    <row r="51" spans="1:12" s="3" customFormat="1" ht="12" hidden="1" thickBot="1" x14ac:dyDescent="0.25">
      <c r="A51" s="62"/>
      <c r="B51" s="62"/>
      <c r="C51" s="62" t="s">
        <v>132</v>
      </c>
      <c r="D51" s="61" t="s">
        <v>77</v>
      </c>
      <c r="E51" s="396"/>
      <c r="F51" s="156"/>
      <c r="G51" s="156">
        <v>400</v>
      </c>
      <c r="H51" s="137">
        <v>400</v>
      </c>
      <c r="I51" s="444"/>
      <c r="J51" s="137"/>
      <c r="K51" s="185"/>
      <c r="L51" s="191">
        <f>SUM(E51:J51)</f>
        <v>800</v>
      </c>
    </row>
    <row r="52" spans="1:12" s="52" customFormat="1" ht="10.5" x14ac:dyDescent="0.15">
      <c r="E52" s="253"/>
      <c r="F52" s="253"/>
      <c r="G52" s="253"/>
    </row>
    <row r="53" spans="1:12" s="3" customFormat="1" ht="11.25" x14ac:dyDescent="0.2">
      <c r="E53" s="229"/>
      <c r="F53" s="229"/>
      <c r="G53" s="229"/>
    </row>
    <row r="54" spans="1:12" s="3" customFormat="1" ht="11.25" x14ac:dyDescent="0.2">
      <c r="E54" s="229"/>
      <c r="F54" s="229"/>
      <c r="G54" s="229"/>
    </row>
    <row r="55" spans="1:12" s="7" customFormat="1" ht="11.25" x14ac:dyDescent="0.2">
      <c r="E55" s="254"/>
      <c r="F55" s="254"/>
      <c r="G55" s="254"/>
    </row>
    <row r="56" spans="1:12" s="11" customFormat="1" ht="10.5" x14ac:dyDescent="0.15">
      <c r="E56" s="255"/>
      <c r="F56" s="255"/>
      <c r="G56" s="255"/>
    </row>
  </sheetData>
  <mergeCells count="13">
    <mergeCell ref="B23:D23"/>
    <mergeCell ref="B28:D28"/>
    <mergeCell ref="B35:D35"/>
    <mergeCell ref="E2:L2"/>
    <mergeCell ref="A5:D5"/>
    <mergeCell ref="A2:D4"/>
    <mergeCell ref="C41:D41"/>
    <mergeCell ref="C38:D38"/>
    <mergeCell ref="B40:D40"/>
    <mergeCell ref="B6:D6"/>
    <mergeCell ref="B15:D15"/>
    <mergeCell ref="C36:D36"/>
    <mergeCell ref="B19:D19"/>
  </mergeCells>
  <phoneticPr fontId="0" type="noConversion"/>
  <pageMargins left="0.19685039370078741" right="0.19685039370078741" top="0.74803149606299213" bottom="0.74803149606299213" header="0.31496062992125984" footer="0.31496062992125984"/>
  <pageSetup paperSize="9"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workbookViewId="0">
      <selection activeCell="J27" sqref="J27"/>
    </sheetView>
  </sheetViews>
  <sheetFormatPr defaultRowHeight="12.75" x14ac:dyDescent="0.2"/>
  <cols>
    <col min="1" max="1" width="4.42578125" style="2" customWidth="1"/>
    <col min="2" max="2" width="5.42578125" style="2" customWidth="1"/>
    <col min="3" max="3" width="3.5703125" style="2" customWidth="1"/>
    <col min="4" max="4" width="30.85546875" style="2" customWidth="1"/>
    <col min="5" max="5" width="6.140625" style="2" customWidth="1"/>
    <col min="6" max="8" width="6.7109375" style="2" customWidth="1"/>
    <col min="9" max="9" width="4.85546875" style="2" customWidth="1"/>
    <col min="10" max="10" width="6.42578125" style="2" customWidth="1"/>
    <col min="11" max="11" width="6.140625" style="2" customWidth="1"/>
    <col min="12" max="12" width="6.85546875" style="2" customWidth="1"/>
    <col min="13" max="16384" width="9.140625" style="2"/>
  </cols>
  <sheetData>
    <row r="1" spans="1:12" s="1" customFormat="1" ht="18.75" x14ac:dyDescent="0.3">
      <c r="A1" s="1" t="s">
        <v>15</v>
      </c>
    </row>
    <row r="2" spans="1:12" ht="13.5" thickBot="1" x14ac:dyDescent="0.25">
      <c r="A2" s="610"/>
      <c r="B2" s="611"/>
      <c r="C2" s="611"/>
      <c r="D2" s="612"/>
    </row>
    <row r="3" spans="1:12" customFormat="1" ht="12.75" customHeight="1" x14ac:dyDescent="0.2">
      <c r="A3" s="566" t="s">
        <v>538</v>
      </c>
      <c r="B3" s="567"/>
      <c r="C3" s="567"/>
      <c r="D3" s="567"/>
      <c r="E3" s="564" t="s">
        <v>600</v>
      </c>
      <c r="F3" s="565"/>
      <c r="G3" s="565"/>
      <c r="H3" s="565"/>
      <c r="I3" s="565"/>
      <c r="J3" s="565"/>
      <c r="K3" s="565"/>
      <c r="L3" s="565"/>
    </row>
    <row r="4" spans="1:12" customFormat="1" x14ac:dyDescent="0.2">
      <c r="A4" s="568"/>
      <c r="B4" s="569"/>
      <c r="C4" s="569"/>
      <c r="D4" s="570"/>
      <c r="E4" s="22">
        <v>610</v>
      </c>
      <c r="F4" s="14">
        <v>620</v>
      </c>
      <c r="G4" s="13">
        <v>630</v>
      </c>
      <c r="H4" s="14">
        <v>640</v>
      </c>
      <c r="I4" s="13">
        <v>650</v>
      </c>
      <c r="J4" s="14">
        <v>700</v>
      </c>
      <c r="K4" s="169">
        <v>800</v>
      </c>
      <c r="L4" s="461" t="s">
        <v>95</v>
      </c>
    </row>
    <row r="5" spans="1:12" customFormat="1" ht="13.5" thickBot="1" x14ac:dyDescent="0.25">
      <c r="A5" s="571"/>
      <c r="B5" s="572"/>
      <c r="C5" s="572"/>
      <c r="D5" s="573"/>
      <c r="E5" s="21"/>
      <c r="F5" s="55"/>
      <c r="G5" s="3"/>
      <c r="H5" s="55"/>
      <c r="I5" s="3"/>
      <c r="J5" s="55"/>
      <c r="K5" s="453"/>
      <c r="L5" s="426"/>
    </row>
    <row r="6" spans="1:12" s="15" customFormat="1" ht="13.5" thickBot="1" x14ac:dyDescent="0.25">
      <c r="A6" s="78" t="s">
        <v>15</v>
      </c>
      <c r="B6" s="79"/>
      <c r="C6" s="79"/>
      <c r="D6" s="80"/>
      <c r="E6" s="142">
        <f t="shared" ref="E6:K6" si="0">E7+E19+E22+E25</f>
        <v>0</v>
      </c>
      <c r="F6" s="142">
        <f t="shared" si="0"/>
        <v>641</v>
      </c>
      <c r="G6" s="142">
        <f>G7+G19+G22+G25+ G27</f>
        <v>24340</v>
      </c>
      <c r="H6" s="142">
        <f t="shared" si="0"/>
        <v>7000</v>
      </c>
      <c r="I6" s="142">
        <f t="shared" si="0"/>
        <v>0</v>
      </c>
      <c r="J6" s="142">
        <f>J7+J19+J22+J25</f>
        <v>45000</v>
      </c>
      <c r="K6" s="464">
        <f t="shared" si="0"/>
        <v>0</v>
      </c>
      <c r="L6" s="431">
        <f>L7+L19+L22+L25+L27</f>
        <v>76981</v>
      </c>
    </row>
    <row r="7" spans="1:12" s="10" customFormat="1" ht="12" x14ac:dyDescent="0.2">
      <c r="A7" s="75" t="s">
        <v>123</v>
      </c>
      <c r="B7" s="105" t="s">
        <v>16</v>
      </c>
      <c r="C7" s="76"/>
      <c r="D7" s="77"/>
      <c r="E7" s="121">
        <f t="shared" ref="E7:L7" si="1">SUM(E8:E8)</f>
        <v>0</v>
      </c>
      <c r="F7" s="122">
        <f t="shared" si="1"/>
        <v>560</v>
      </c>
      <c r="G7" s="122">
        <f t="shared" si="1"/>
        <v>19100</v>
      </c>
      <c r="H7" s="122">
        <f t="shared" si="1"/>
        <v>7000</v>
      </c>
      <c r="I7" s="122">
        <f t="shared" si="1"/>
        <v>0</v>
      </c>
      <c r="J7" s="122">
        <f t="shared" si="1"/>
        <v>0</v>
      </c>
      <c r="K7" s="152">
        <f t="shared" si="1"/>
        <v>0</v>
      </c>
      <c r="L7" s="410">
        <f t="shared" si="1"/>
        <v>26660</v>
      </c>
    </row>
    <row r="8" spans="1:12" s="11" customFormat="1" x14ac:dyDescent="0.2">
      <c r="A8" s="30"/>
      <c r="B8" s="6" t="s">
        <v>125</v>
      </c>
      <c r="C8" s="574" t="s">
        <v>17</v>
      </c>
      <c r="D8" s="602"/>
      <c r="E8" s="465">
        <f t="shared" ref="E8:K8" si="2">SUM(E9:E18)</f>
        <v>0</v>
      </c>
      <c r="F8" s="465">
        <f t="shared" si="2"/>
        <v>560</v>
      </c>
      <c r="G8" s="465">
        <f t="shared" si="2"/>
        <v>19100</v>
      </c>
      <c r="H8" s="465">
        <f t="shared" si="2"/>
        <v>7000</v>
      </c>
      <c r="I8" s="465">
        <f t="shared" si="2"/>
        <v>0</v>
      </c>
      <c r="J8" s="465">
        <f t="shared" si="2"/>
        <v>0</v>
      </c>
      <c r="K8" s="465">
        <f t="shared" si="2"/>
        <v>0</v>
      </c>
      <c r="L8" s="465">
        <f>SUM(L9:L18)</f>
        <v>26660</v>
      </c>
    </row>
    <row r="9" spans="1:12" s="7" customFormat="1" ht="11.25" hidden="1" x14ac:dyDescent="0.2">
      <c r="A9" s="58"/>
      <c r="B9" s="8"/>
      <c r="C9" s="8" t="s">
        <v>81</v>
      </c>
      <c r="D9" s="59" t="s">
        <v>323</v>
      </c>
      <c r="E9" s="124"/>
      <c r="F9" s="173"/>
      <c r="G9" s="173">
        <v>1600</v>
      </c>
      <c r="H9" s="173"/>
      <c r="I9" s="442"/>
      <c r="J9" s="153"/>
      <c r="K9" s="153"/>
      <c r="L9" s="400">
        <f t="shared" ref="L9:L18" si="3">SUM(E9:J9)</f>
        <v>1600</v>
      </c>
    </row>
    <row r="10" spans="1:12" s="7" customFormat="1" ht="11.25" hidden="1" x14ac:dyDescent="0.2">
      <c r="A10" s="58"/>
      <c r="B10" s="8"/>
      <c r="C10" s="8" t="s">
        <v>87</v>
      </c>
      <c r="D10" s="59" t="s">
        <v>347</v>
      </c>
      <c r="E10" s="124"/>
      <c r="F10" s="173">
        <v>560</v>
      </c>
      <c r="G10" s="173"/>
      <c r="H10" s="173"/>
      <c r="I10" s="442"/>
      <c r="J10" s="153"/>
      <c r="K10" s="153"/>
      <c r="L10" s="400">
        <f t="shared" si="3"/>
        <v>560</v>
      </c>
    </row>
    <row r="11" spans="1:12" s="7" customFormat="1" ht="11.25" hidden="1" x14ac:dyDescent="0.2">
      <c r="A11" s="58"/>
      <c r="B11" s="8"/>
      <c r="C11" s="8" t="s">
        <v>98</v>
      </c>
      <c r="D11" s="59" t="s">
        <v>396</v>
      </c>
      <c r="E11" s="124"/>
      <c r="F11" s="173"/>
      <c r="G11" s="173">
        <v>4000</v>
      </c>
      <c r="H11" s="173"/>
      <c r="I11" s="442"/>
      <c r="J11" s="153"/>
      <c r="K11" s="153"/>
      <c r="L11" s="400">
        <f t="shared" si="3"/>
        <v>4000</v>
      </c>
    </row>
    <row r="12" spans="1:12" s="7" customFormat="1" ht="11.25" hidden="1" x14ac:dyDescent="0.2">
      <c r="A12" s="58"/>
      <c r="B12" s="8"/>
      <c r="C12" s="8" t="s">
        <v>99</v>
      </c>
      <c r="D12" s="59" t="s">
        <v>18</v>
      </c>
      <c r="E12" s="124"/>
      <c r="F12" s="173"/>
      <c r="G12" s="173">
        <v>2000</v>
      </c>
      <c r="H12" s="173"/>
      <c r="I12" s="442"/>
      <c r="J12" s="153"/>
      <c r="K12" s="153"/>
      <c r="L12" s="400">
        <f t="shared" si="3"/>
        <v>2000</v>
      </c>
    </row>
    <row r="13" spans="1:12" s="7" customFormat="1" ht="11.25" hidden="1" x14ac:dyDescent="0.2">
      <c r="A13" s="58"/>
      <c r="B13" s="8"/>
      <c r="C13" s="8" t="s">
        <v>100</v>
      </c>
      <c r="D13" s="59" t="s">
        <v>395</v>
      </c>
      <c r="E13" s="124"/>
      <c r="F13" s="173"/>
      <c r="G13" s="173">
        <v>6000</v>
      </c>
      <c r="H13" s="173"/>
      <c r="I13" s="442"/>
      <c r="J13" s="153"/>
      <c r="K13" s="153"/>
      <c r="L13" s="400">
        <f t="shared" si="3"/>
        <v>6000</v>
      </c>
    </row>
    <row r="14" spans="1:12" s="7" customFormat="1" ht="11.25" hidden="1" x14ac:dyDescent="0.2">
      <c r="A14" s="58"/>
      <c r="B14" s="8"/>
      <c r="C14" s="8" t="s">
        <v>105</v>
      </c>
      <c r="D14" s="59" t="s">
        <v>603</v>
      </c>
      <c r="E14" s="124"/>
      <c r="F14" s="173"/>
      <c r="G14" s="173">
        <v>1000</v>
      </c>
      <c r="H14" s="173"/>
      <c r="I14" s="442"/>
      <c r="J14" s="153"/>
      <c r="K14" s="153"/>
      <c r="L14" s="400">
        <f t="shared" si="3"/>
        <v>1000</v>
      </c>
    </row>
    <row r="15" spans="1:12" s="7" customFormat="1" ht="11.25" hidden="1" x14ac:dyDescent="0.2">
      <c r="A15" s="58"/>
      <c r="B15" s="8"/>
      <c r="C15" s="8" t="s">
        <v>106</v>
      </c>
      <c r="D15" s="59" t="s">
        <v>19</v>
      </c>
      <c r="E15" s="124"/>
      <c r="F15" s="173"/>
      <c r="G15" s="173">
        <v>1000</v>
      </c>
      <c r="H15" s="173"/>
      <c r="I15" s="442"/>
      <c r="J15" s="153"/>
      <c r="K15" s="153"/>
      <c r="L15" s="400">
        <f t="shared" si="3"/>
        <v>1000</v>
      </c>
    </row>
    <row r="16" spans="1:12" s="7" customFormat="1" ht="11.25" hidden="1" x14ac:dyDescent="0.2">
      <c r="A16" s="58"/>
      <c r="B16" s="8"/>
      <c r="C16" s="8" t="s">
        <v>108</v>
      </c>
      <c r="D16" s="59" t="s">
        <v>20</v>
      </c>
      <c r="E16" s="124"/>
      <c r="F16" s="173"/>
      <c r="G16" s="173"/>
      <c r="H16" s="173">
        <v>5000</v>
      </c>
      <c r="I16" s="442"/>
      <c r="J16" s="153"/>
      <c r="K16" s="153"/>
      <c r="L16" s="400">
        <f t="shared" si="3"/>
        <v>5000</v>
      </c>
    </row>
    <row r="17" spans="1:12" s="7" customFormat="1" ht="11.25" hidden="1" x14ac:dyDescent="0.2">
      <c r="A17" s="58"/>
      <c r="B17" s="8"/>
      <c r="C17" s="7" t="s">
        <v>131</v>
      </c>
      <c r="D17" s="394" t="s">
        <v>301</v>
      </c>
      <c r="E17" s="124"/>
      <c r="F17" s="173"/>
      <c r="G17" s="173">
        <v>2500</v>
      </c>
      <c r="H17" s="173"/>
      <c r="I17" s="125"/>
      <c r="J17" s="153"/>
      <c r="K17" s="153"/>
      <c r="L17" s="400">
        <f t="shared" si="3"/>
        <v>2500</v>
      </c>
    </row>
    <row r="18" spans="1:12" s="7" customFormat="1" ht="11.25" hidden="1" x14ac:dyDescent="0.2">
      <c r="A18" s="58"/>
      <c r="B18" s="91"/>
      <c r="C18" s="8">
        <v>10</v>
      </c>
      <c r="D18" s="402" t="s">
        <v>416</v>
      </c>
      <c r="E18" s="211"/>
      <c r="F18" s="173"/>
      <c r="G18" s="173">
        <v>1000</v>
      </c>
      <c r="H18" s="173">
        <v>2000</v>
      </c>
      <c r="I18" s="125"/>
      <c r="J18" s="153"/>
      <c r="K18" s="153"/>
      <c r="L18" s="400">
        <f t="shared" si="3"/>
        <v>3000</v>
      </c>
    </row>
    <row r="19" spans="1:12" s="10" customFormat="1" ht="12" customHeight="1" x14ac:dyDescent="0.2">
      <c r="A19" s="56" t="s">
        <v>124</v>
      </c>
      <c r="B19" s="579" t="s">
        <v>8</v>
      </c>
      <c r="C19" s="580"/>
      <c r="D19" s="575"/>
      <c r="E19" s="129">
        <f t="shared" ref="E19:L19" si="4">SUM(E20:E21)</f>
        <v>0</v>
      </c>
      <c r="F19" s="171">
        <f t="shared" si="4"/>
        <v>81</v>
      </c>
      <c r="G19" s="171">
        <f t="shared" si="4"/>
        <v>240</v>
      </c>
      <c r="H19" s="171">
        <f t="shared" si="4"/>
        <v>0</v>
      </c>
      <c r="I19" s="129">
        <f t="shared" si="4"/>
        <v>0</v>
      </c>
      <c r="J19" s="129">
        <f t="shared" si="4"/>
        <v>0</v>
      </c>
      <c r="K19" s="151">
        <f>SUM(K20:K21)</f>
        <v>0</v>
      </c>
      <c r="L19" s="410">
        <f t="shared" si="4"/>
        <v>321</v>
      </c>
    </row>
    <row r="20" spans="1:12" s="7" customFormat="1" ht="11.25" hidden="1" x14ac:dyDescent="0.2">
      <c r="A20" s="58"/>
      <c r="B20" s="8"/>
      <c r="C20" s="8" t="s">
        <v>81</v>
      </c>
      <c r="D20" s="59" t="s">
        <v>475</v>
      </c>
      <c r="E20" s="124"/>
      <c r="F20" s="173"/>
      <c r="G20" s="173">
        <v>240</v>
      </c>
      <c r="H20" s="173"/>
      <c r="I20" s="125"/>
      <c r="J20" s="153"/>
      <c r="K20" s="153"/>
      <c r="L20" s="400">
        <f>SUM(E20:J20)</f>
        <v>240</v>
      </c>
    </row>
    <row r="21" spans="1:12" s="7" customFormat="1" ht="11.25" hidden="1" x14ac:dyDescent="0.2">
      <c r="A21" s="58"/>
      <c r="B21" s="8"/>
      <c r="C21" s="8" t="s">
        <v>87</v>
      </c>
      <c r="D21" s="59" t="s">
        <v>476</v>
      </c>
      <c r="E21" s="211"/>
      <c r="F21" s="173">
        <v>81</v>
      </c>
      <c r="G21" s="173"/>
      <c r="H21" s="173"/>
      <c r="I21" s="125"/>
      <c r="J21" s="153"/>
      <c r="K21" s="153"/>
      <c r="L21" s="400">
        <f>SUM(E21:J21)</f>
        <v>81</v>
      </c>
    </row>
    <row r="22" spans="1:12" s="10" customFormat="1" ht="11.25" customHeight="1" x14ac:dyDescent="0.2">
      <c r="A22" s="56" t="s">
        <v>126</v>
      </c>
      <c r="B22" s="104" t="s">
        <v>146</v>
      </c>
      <c r="C22" s="4"/>
      <c r="D22" s="57"/>
      <c r="E22" s="129">
        <f t="shared" ref="E22:L22" si="5">SUM(E23:E24)</f>
        <v>0</v>
      </c>
      <c r="F22" s="171">
        <f t="shared" si="5"/>
        <v>0</v>
      </c>
      <c r="G22" s="171">
        <f t="shared" si="5"/>
        <v>0</v>
      </c>
      <c r="H22" s="171">
        <f t="shared" si="5"/>
        <v>0</v>
      </c>
      <c r="I22" s="129">
        <f t="shared" si="5"/>
        <v>0</v>
      </c>
      <c r="J22" s="151">
        <f t="shared" si="5"/>
        <v>0</v>
      </c>
      <c r="K22" s="151">
        <f>SUM(K23:K24)</f>
        <v>0</v>
      </c>
      <c r="L22" s="410">
        <f t="shared" si="5"/>
        <v>0</v>
      </c>
    </row>
    <row r="23" spans="1:12" s="7" customFormat="1" ht="11.25" hidden="1" x14ac:dyDescent="0.2">
      <c r="A23" s="58"/>
      <c r="B23" s="8"/>
      <c r="C23" s="8" t="s">
        <v>81</v>
      </c>
      <c r="D23" s="59" t="s">
        <v>477</v>
      </c>
      <c r="E23" s="124"/>
      <c r="F23" s="173"/>
      <c r="G23" s="173">
        <v>0</v>
      </c>
      <c r="H23" s="173"/>
      <c r="I23" s="125"/>
      <c r="J23" s="153"/>
      <c r="K23" s="153"/>
      <c r="L23" s="400">
        <f>SUM(E23:J23)</f>
        <v>0</v>
      </c>
    </row>
    <row r="24" spans="1:12" s="7" customFormat="1" ht="12" hidden="1" thickBot="1" x14ac:dyDescent="0.25">
      <c r="A24" s="60"/>
      <c r="B24" s="95"/>
      <c r="C24" s="95" t="s">
        <v>87</v>
      </c>
      <c r="D24" s="332" t="s">
        <v>478</v>
      </c>
      <c r="E24" s="330"/>
      <c r="F24" s="252"/>
      <c r="G24" s="252">
        <v>0</v>
      </c>
      <c r="H24" s="252"/>
      <c r="I24" s="180"/>
      <c r="J24" s="331"/>
      <c r="K24" s="153"/>
      <c r="L24" s="400">
        <f>SUM(E24:J24)</f>
        <v>0</v>
      </c>
    </row>
    <row r="25" spans="1:12" s="3" customFormat="1" ht="11.25" customHeight="1" x14ac:dyDescent="0.2">
      <c r="A25" s="182" t="s">
        <v>295</v>
      </c>
      <c r="B25" s="104" t="s">
        <v>296</v>
      </c>
      <c r="C25" s="4"/>
      <c r="D25" s="57"/>
      <c r="E25" s="128">
        <f t="shared" ref="E25:L25" si="6">SUM(E26:E26)</f>
        <v>0</v>
      </c>
      <c r="F25" s="171">
        <f t="shared" si="6"/>
        <v>0</v>
      </c>
      <c r="G25" s="171">
        <f t="shared" si="6"/>
        <v>0</v>
      </c>
      <c r="H25" s="171">
        <f t="shared" si="6"/>
        <v>0</v>
      </c>
      <c r="I25" s="129">
        <f t="shared" si="6"/>
        <v>0</v>
      </c>
      <c r="J25" s="151">
        <f t="shared" si="6"/>
        <v>45000</v>
      </c>
      <c r="K25" s="151">
        <f t="shared" si="6"/>
        <v>0</v>
      </c>
      <c r="L25" s="410">
        <f t="shared" si="6"/>
        <v>45000</v>
      </c>
    </row>
    <row r="26" spans="1:12" s="7" customFormat="1" ht="12" hidden="1" thickBot="1" x14ac:dyDescent="0.25">
      <c r="A26" s="60"/>
      <c r="B26" s="62"/>
      <c r="C26" s="62" t="s">
        <v>81</v>
      </c>
      <c r="D26" s="61" t="s">
        <v>324</v>
      </c>
      <c r="E26" s="136"/>
      <c r="F26" s="156"/>
      <c r="G26" s="222"/>
      <c r="H26" s="156"/>
      <c r="I26" s="137"/>
      <c r="J26" s="154">
        <v>45000</v>
      </c>
      <c r="K26" s="154"/>
      <c r="L26" s="400">
        <f>SUM(E26:J26)</f>
        <v>45000</v>
      </c>
    </row>
    <row r="27" spans="1:12" s="11" customFormat="1" ht="12" x14ac:dyDescent="0.2">
      <c r="A27" s="182" t="s">
        <v>422</v>
      </c>
      <c r="B27" s="104" t="s">
        <v>423</v>
      </c>
      <c r="C27" s="4"/>
      <c r="D27" s="57"/>
      <c r="E27" s="128">
        <f>SUM(E29:E29)</f>
        <v>0</v>
      </c>
      <c r="F27" s="171">
        <f>SUM(F29:F29)</f>
        <v>0</v>
      </c>
      <c r="G27" s="171">
        <f>SUM(G29:G29)</f>
        <v>5000</v>
      </c>
      <c r="H27" s="171">
        <f>SUM(H29:H29)</f>
        <v>0</v>
      </c>
      <c r="I27" s="129">
        <f>SUM(I29:I29)</f>
        <v>0</v>
      </c>
      <c r="J27" s="151">
        <f>SUM(J28:J29)</f>
        <v>0</v>
      </c>
      <c r="K27" s="151">
        <f>SUM(K29:K29)</f>
        <v>0</v>
      </c>
      <c r="L27" s="410">
        <f>SUM(L28:L29)</f>
        <v>5000</v>
      </c>
    </row>
    <row r="28" spans="1:12" s="11" customFormat="1" ht="12" hidden="1" x14ac:dyDescent="0.2">
      <c r="A28" s="526"/>
      <c r="B28" s="527"/>
      <c r="C28" s="528" t="s">
        <v>81</v>
      </c>
      <c r="D28" s="529" t="s">
        <v>580</v>
      </c>
      <c r="E28" s="530"/>
      <c r="F28" s="531"/>
      <c r="G28" s="532"/>
      <c r="H28" s="531"/>
      <c r="I28" s="533"/>
      <c r="J28" s="534">
        <v>0</v>
      </c>
      <c r="K28" s="534"/>
      <c r="L28" s="410">
        <f>SUM(E28:K28)</f>
        <v>0</v>
      </c>
    </row>
    <row r="29" spans="1:12" s="7" customFormat="1" ht="12" hidden="1" thickBot="1" x14ac:dyDescent="0.25">
      <c r="A29" s="60"/>
      <c r="B29" s="62"/>
      <c r="C29" s="62" t="s">
        <v>81</v>
      </c>
      <c r="D29" s="61" t="s">
        <v>581</v>
      </c>
      <c r="E29" s="136"/>
      <c r="F29" s="156"/>
      <c r="G29" s="222">
        <v>5000</v>
      </c>
      <c r="H29" s="156"/>
      <c r="I29" s="137"/>
      <c r="J29" s="154">
        <v>0</v>
      </c>
      <c r="K29" s="154"/>
      <c r="L29" s="400">
        <f>SUM(E29:K29)</f>
        <v>5000</v>
      </c>
    </row>
    <row r="30" spans="1:12" s="7" customFormat="1" ht="11.25" x14ac:dyDescent="0.2"/>
    <row r="31" spans="1:12" s="7" customFormat="1" ht="11.25" x14ac:dyDescent="0.2"/>
    <row r="32" spans="1:12" s="11" customFormat="1" ht="10.5" x14ac:dyDescent="0.15"/>
    <row r="33" spans="1:2" s="7" customFormat="1" ht="11.25" x14ac:dyDescent="0.2"/>
    <row r="34" spans="1:2" s="11" customFormat="1" ht="10.5" x14ac:dyDescent="0.15"/>
    <row r="35" spans="1:2" s="11" customFormat="1" ht="10.5" x14ac:dyDescent="0.15"/>
    <row r="36" spans="1:2" s="11" customFormat="1" ht="10.5" x14ac:dyDescent="0.15"/>
    <row r="37" spans="1:2" s="20" customFormat="1" x14ac:dyDescent="0.2"/>
    <row r="38" spans="1:2" s="20" customFormat="1" x14ac:dyDescent="0.2"/>
    <row r="39" spans="1:2" s="20" customFormat="1" x14ac:dyDescent="0.2"/>
    <row r="40" spans="1:2" s="19" customFormat="1" x14ac:dyDescent="0.2">
      <c r="A40" s="20"/>
      <c r="B40" s="20"/>
    </row>
    <row r="41" spans="1:2" s="11" customFormat="1" ht="10.5" x14ac:dyDescent="0.15"/>
    <row r="42" spans="1:2" s="7" customFormat="1" ht="11.25" x14ac:dyDescent="0.2"/>
    <row r="43" spans="1:2" s="7" customFormat="1" ht="11.25" x14ac:dyDescent="0.2"/>
    <row r="44" spans="1:2" s="11" customFormat="1" ht="10.5" x14ac:dyDescent="0.15"/>
    <row r="45" spans="1:2" s="7" customFormat="1" ht="11.25" x14ac:dyDescent="0.2"/>
    <row r="46" spans="1:2" s="7" customFormat="1" ht="11.25" x14ac:dyDescent="0.2"/>
    <row r="47" spans="1:2" s="11" customFormat="1" ht="10.5" x14ac:dyDescent="0.15"/>
    <row r="48" spans="1:2" s="7" customFormat="1" ht="11.25" x14ac:dyDescent="0.2"/>
    <row r="49" s="7" customFormat="1" ht="11.25" x14ac:dyDescent="0.2"/>
    <row r="50" s="20" customFormat="1" x14ac:dyDescent="0.2"/>
  </sheetData>
  <mergeCells count="5">
    <mergeCell ref="A2:D2"/>
    <mergeCell ref="E3:L3"/>
    <mergeCell ref="B19:D19"/>
    <mergeCell ref="C8:D8"/>
    <mergeCell ref="A3:D5"/>
  </mergeCells>
  <phoneticPr fontId="0" type="noConversion"/>
  <pageMargins left="0.19685039370078741" right="0.19685039370078741" top="0.74803149606299213" bottom="0.74803149606299213" header="0.31496062992125984" footer="0.31496062992125984"/>
  <pageSetup paperSize="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L41"/>
  <sheetViews>
    <sheetView workbookViewId="0">
      <selection activeCell="D14" sqref="D14"/>
    </sheetView>
  </sheetViews>
  <sheetFormatPr defaultRowHeight="12.75" x14ac:dyDescent="0.2"/>
  <cols>
    <col min="1" max="1" width="4" style="2" customWidth="1"/>
    <col min="2" max="2" width="2.42578125" style="2" customWidth="1"/>
    <col min="3" max="3" width="3.140625" style="2" customWidth="1"/>
    <col min="4" max="4" width="33.140625" style="2" customWidth="1"/>
    <col min="5" max="5" width="7.85546875" style="2" customWidth="1"/>
    <col min="6" max="6" width="6.7109375" style="2" customWidth="1"/>
    <col min="7" max="7" width="7.85546875" style="2" customWidth="1"/>
    <col min="8" max="8" width="4.140625" style="2" customWidth="1"/>
    <col min="9" max="9" width="3.85546875" style="2" customWidth="1"/>
    <col min="10" max="10" width="9.85546875" style="2" customWidth="1"/>
    <col min="11" max="11" width="4" style="2" customWidth="1"/>
    <col min="12" max="12" width="9.28515625" style="2" customWidth="1"/>
    <col min="13" max="13" width="0" style="232" hidden="1" customWidth="1"/>
    <col min="14" max="14" width="2.42578125" style="232" hidden="1" customWidth="1"/>
    <col min="15" max="16384" width="9.140625" style="2"/>
  </cols>
  <sheetData>
    <row r="1" spans="1:15" ht="18.75" x14ac:dyDescent="0.3">
      <c r="A1" s="545" t="s">
        <v>128</v>
      </c>
      <c r="B1" s="546"/>
      <c r="C1" s="546"/>
      <c r="D1" s="546"/>
      <c r="E1" s="106"/>
      <c r="F1" s="106"/>
      <c r="G1" s="106"/>
      <c r="H1" s="106"/>
      <c r="I1" s="106"/>
      <c r="J1" s="106"/>
      <c r="K1" s="106"/>
      <c r="L1" s="547"/>
    </row>
    <row r="2" spans="1:15" ht="13.5" thickBot="1" x14ac:dyDescent="0.25">
      <c r="A2" s="613"/>
      <c r="B2" s="614"/>
      <c r="C2" s="614"/>
      <c r="D2" s="615"/>
      <c r="E2" s="12"/>
      <c r="F2" s="12"/>
      <c r="G2" s="12"/>
      <c r="H2" s="12"/>
      <c r="I2" s="12"/>
      <c r="J2" s="12"/>
      <c r="K2" s="12"/>
      <c r="L2" s="548"/>
    </row>
    <row r="3" spans="1:15" customFormat="1" ht="12.75" customHeight="1" x14ac:dyDescent="0.2">
      <c r="A3" s="566" t="s">
        <v>538</v>
      </c>
      <c r="B3" s="567"/>
      <c r="C3" s="567"/>
      <c r="D3" s="567"/>
      <c r="E3" s="564" t="s">
        <v>600</v>
      </c>
      <c r="F3" s="565"/>
      <c r="G3" s="565"/>
      <c r="H3" s="565"/>
      <c r="I3" s="565"/>
      <c r="J3" s="565"/>
      <c r="K3" s="565"/>
      <c r="L3" s="616"/>
      <c r="M3" s="617" t="s">
        <v>309</v>
      </c>
      <c r="N3" s="620" t="s">
        <v>310</v>
      </c>
    </row>
    <row r="4" spans="1:15" customFormat="1" x14ac:dyDescent="0.2">
      <c r="A4" s="568"/>
      <c r="B4" s="628"/>
      <c r="C4" s="628"/>
      <c r="D4" s="570"/>
      <c r="E4" s="22">
        <v>610</v>
      </c>
      <c r="F4" s="14">
        <v>620</v>
      </c>
      <c r="G4" s="13">
        <v>630</v>
      </c>
      <c r="H4" s="14">
        <v>640</v>
      </c>
      <c r="I4" s="13">
        <v>650</v>
      </c>
      <c r="J4" s="14">
        <v>700</v>
      </c>
      <c r="K4" s="13">
        <v>800</v>
      </c>
      <c r="L4" s="549" t="s">
        <v>95</v>
      </c>
      <c r="M4" s="618"/>
      <c r="N4" s="621"/>
      <c r="O4" s="521"/>
    </row>
    <row r="5" spans="1:15" customFormat="1" ht="13.5" thickBot="1" x14ac:dyDescent="0.25">
      <c r="A5" s="571"/>
      <c r="B5" s="572"/>
      <c r="C5" s="572"/>
      <c r="D5" s="573"/>
      <c r="E5" s="21"/>
      <c r="F5" s="55"/>
      <c r="G5" s="3"/>
      <c r="H5" s="55"/>
      <c r="I5" s="3"/>
      <c r="J5" s="55"/>
      <c r="K5" s="3"/>
      <c r="L5" s="509"/>
      <c r="M5" s="619"/>
      <c r="N5" s="622"/>
    </row>
    <row r="6" spans="1:15" ht="13.5" thickBot="1" x14ac:dyDescent="0.25">
      <c r="A6" s="78" t="s">
        <v>128</v>
      </c>
      <c r="B6" s="79"/>
      <c r="C6" s="79"/>
      <c r="D6" s="80"/>
      <c r="E6" s="155">
        <f t="shared" ref="E6:N6" si="0">E7+E19</f>
        <v>9272</v>
      </c>
      <c r="F6" s="155">
        <f t="shared" si="0"/>
        <v>11971</v>
      </c>
      <c r="G6" s="155">
        <f t="shared" si="0"/>
        <v>218874</v>
      </c>
      <c r="H6" s="155">
        <f t="shared" si="0"/>
        <v>0</v>
      </c>
      <c r="I6" s="155">
        <f t="shared" si="0"/>
        <v>0</v>
      </c>
      <c r="J6" s="155">
        <f t="shared" si="0"/>
        <v>0</v>
      </c>
      <c r="K6" s="466">
        <f t="shared" si="0"/>
        <v>0</v>
      </c>
      <c r="L6" s="550">
        <f t="shared" si="0"/>
        <v>240117</v>
      </c>
      <c r="M6" s="468" t="e">
        <f t="shared" si="0"/>
        <v>#REF!</v>
      </c>
      <c r="N6" s="282" t="e">
        <f t="shared" si="0"/>
        <v>#REF!</v>
      </c>
    </row>
    <row r="7" spans="1:15" x14ac:dyDescent="0.2">
      <c r="A7" s="551" t="s">
        <v>127</v>
      </c>
      <c r="B7" s="625" t="s">
        <v>147</v>
      </c>
      <c r="C7" s="626"/>
      <c r="D7" s="627"/>
      <c r="E7" s="333">
        <f>SUM(E8:E17)</f>
        <v>9272</v>
      </c>
      <c r="F7" s="334">
        <f>SUM(F8:F17)</f>
        <v>11971</v>
      </c>
      <c r="G7" s="334">
        <f>SUM(G8:G18)</f>
        <v>195874</v>
      </c>
      <c r="H7" s="334">
        <f>SUM(H8:H17)</f>
        <v>0</v>
      </c>
      <c r="I7" s="334">
        <f>SUM(I8:I17)</f>
        <v>0</v>
      </c>
      <c r="J7" s="334">
        <f>SUM(J8:J18)</f>
        <v>0</v>
      </c>
      <c r="K7" s="467">
        <f>SUM(K8:K17)</f>
        <v>0</v>
      </c>
      <c r="L7" s="507">
        <f>SUM(L8:L18)</f>
        <v>217117</v>
      </c>
      <c r="M7" s="469">
        <f>SUM(M8:M17)</f>
        <v>222722.85</v>
      </c>
      <c r="N7" s="403">
        <f>SUM(N8:N17)</f>
        <v>233328.7</v>
      </c>
    </row>
    <row r="8" spans="1:15" ht="0.75" customHeight="1" x14ac:dyDescent="0.2">
      <c r="A8" s="58"/>
      <c r="B8" s="8"/>
      <c r="C8" s="8" t="s">
        <v>81</v>
      </c>
      <c r="D8" s="59" t="s">
        <v>325</v>
      </c>
      <c r="E8" s="245">
        <v>9272</v>
      </c>
      <c r="F8" s="237"/>
      <c r="G8" s="237"/>
      <c r="H8" s="237"/>
      <c r="I8" s="125"/>
      <c r="J8" s="125"/>
      <c r="K8" s="218"/>
      <c r="L8" s="509">
        <f t="shared" ref="L8:L17" si="1">SUM(E8:J8)</f>
        <v>9272</v>
      </c>
      <c r="M8" s="385">
        <f>L8*1.05</f>
        <v>9735.6</v>
      </c>
      <c r="N8" s="404">
        <f>L8*1.1</f>
        <v>10199.200000000001</v>
      </c>
    </row>
    <row r="9" spans="1:15" hidden="1" x14ac:dyDescent="0.2">
      <c r="A9" s="58"/>
      <c r="B9" s="8"/>
      <c r="C9" s="8" t="s">
        <v>87</v>
      </c>
      <c r="D9" s="59" t="s">
        <v>348</v>
      </c>
      <c r="E9" s="245"/>
      <c r="F9" s="237">
        <v>11971</v>
      </c>
      <c r="G9" s="237"/>
      <c r="H9" s="237"/>
      <c r="I9" s="125"/>
      <c r="J9" s="125"/>
      <c r="K9" s="218"/>
      <c r="L9" s="509">
        <f t="shared" si="1"/>
        <v>11971</v>
      </c>
      <c r="M9" s="385">
        <f t="shared" ref="M9:M18" si="2">L9*1.05</f>
        <v>12569.550000000001</v>
      </c>
      <c r="N9" s="404">
        <f t="shared" ref="N9:N18" si="3">L9*1.1</f>
        <v>13168.1</v>
      </c>
    </row>
    <row r="10" spans="1:15" s="5" customFormat="1" hidden="1" x14ac:dyDescent="0.2">
      <c r="A10" s="58"/>
      <c r="B10" s="8"/>
      <c r="C10" s="8" t="s">
        <v>98</v>
      </c>
      <c r="D10" s="59" t="s">
        <v>326</v>
      </c>
      <c r="E10" s="245"/>
      <c r="F10" s="237"/>
      <c r="G10" s="237">
        <v>24880</v>
      </c>
      <c r="H10" s="237"/>
      <c r="I10" s="125"/>
      <c r="J10" s="125"/>
      <c r="K10" s="218"/>
      <c r="L10" s="509">
        <f t="shared" si="1"/>
        <v>24880</v>
      </c>
      <c r="M10" s="385">
        <f t="shared" si="2"/>
        <v>26124</v>
      </c>
      <c r="N10" s="404">
        <f t="shared" si="3"/>
        <v>27368.000000000004</v>
      </c>
    </row>
    <row r="11" spans="1:15" hidden="1" x14ac:dyDescent="0.2">
      <c r="A11" s="58"/>
      <c r="B11" s="8"/>
      <c r="C11" s="8" t="s">
        <v>99</v>
      </c>
      <c r="D11" s="59" t="s">
        <v>21</v>
      </c>
      <c r="E11" s="245"/>
      <c r="F11" s="237"/>
      <c r="G11" s="237">
        <v>150</v>
      </c>
      <c r="H11" s="237"/>
      <c r="I11" s="125"/>
      <c r="J11" s="125"/>
      <c r="K11" s="218"/>
      <c r="L11" s="509">
        <f t="shared" si="1"/>
        <v>150</v>
      </c>
      <c r="M11" s="385">
        <f t="shared" si="2"/>
        <v>157.5</v>
      </c>
      <c r="N11" s="404">
        <f t="shared" si="3"/>
        <v>165</v>
      </c>
    </row>
    <row r="12" spans="1:15" hidden="1" x14ac:dyDescent="0.2">
      <c r="A12" s="58"/>
      <c r="B12" s="8"/>
      <c r="C12" s="8" t="s">
        <v>100</v>
      </c>
      <c r="D12" s="59" t="s">
        <v>404</v>
      </c>
      <c r="E12" s="245"/>
      <c r="F12" s="237"/>
      <c r="G12" s="237">
        <v>5000</v>
      </c>
      <c r="H12" s="237"/>
      <c r="I12" s="125"/>
      <c r="J12" s="125"/>
      <c r="K12" s="218"/>
      <c r="L12" s="509">
        <f t="shared" si="1"/>
        <v>5000</v>
      </c>
      <c r="M12" s="385">
        <f t="shared" si="2"/>
        <v>5250</v>
      </c>
      <c r="N12" s="404">
        <f t="shared" si="3"/>
        <v>5500</v>
      </c>
    </row>
    <row r="13" spans="1:15" hidden="1" x14ac:dyDescent="0.2">
      <c r="A13" s="58"/>
      <c r="B13" s="8"/>
      <c r="C13" s="8" t="s">
        <v>105</v>
      </c>
      <c r="D13" s="59" t="s">
        <v>22</v>
      </c>
      <c r="E13" s="245"/>
      <c r="F13" s="237"/>
      <c r="G13" s="237">
        <v>5000</v>
      </c>
      <c r="H13" s="237"/>
      <c r="I13" s="125"/>
      <c r="J13" s="125"/>
      <c r="K13" s="218"/>
      <c r="L13" s="509">
        <f t="shared" si="1"/>
        <v>5000</v>
      </c>
      <c r="M13" s="385">
        <f t="shared" si="2"/>
        <v>5250</v>
      </c>
      <c r="N13" s="404">
        <f t="shared" si="3"/>
        <v>5500</v>
      </c>
    </row>
    <row r="14" spans="1:15" hidden="1" x14ac:dyDescent="0.2">
      <c r="A14" s="58"/>
      <c r="B14" s="8"/>
      <c r="C14" s="8" t="s">
        <v>106</v>
      </c>
      <c r="D14" s="59" t="s">
        <v>594</v>
      </c>
      <c r="E14" s="245"/>
      <c r="F14" s="237"/>
      <c r="G14" s="237">
        <v>2794</v>
      </c>
      <c r="H14" s="237"/>
      <c r="I14" s="125"/>
      <c r="J14" s="125"/>
      <c r="K14" s="218"/>
      <c r="L14" s="509">
        <f t="shared" si="1"/>
        <v>2794</v>
      </c>
      <c r="M14" s="385">
        <f t="shared" si="2"/>
        <v>2933.7000000000003</v>
      </c>
      <c r="N14" s="404">
        <f t="shared" si="3"/>
        <v>3073.4</v>
      </c>
    </row>
    <row r="15" spans="1:15" hidden="1" x14ac:dyDescent="0.2">
      <c r="A15" s="58"/>
      <c r="B15" s="8"/>
      <c r="C15" s="8" t="s">
        <v>108</v>
      </c>
      <c r="D15" s="59" t="s">
        <v>598</v>
      </c>
      <c r="E15" s="245"/>
      <c r="F15" s="237"/>
      <c r="G15" s="237">
        <v>151050</v>
      </c>
      <c r="H15" s="237"/>
      <c r="I15" s="125"/>
      <c r="J15" s="125"/>
      <c r="K15" s="218"/>
      <c r="L15" s="509">
        <f t="shared" si="1"/>
        <v>151050</v>
      </c>
      <c r="M15" s="385">
        <f t="shared" si="2"/>
        <v>158602.5</v>
      </c>
      <c r="N15" s="404">
        <f t="shared" si="3"/>
        <v>166155</v>
      </c>
    </row>
    <row r="16" spans="1:15" hidden="1" x14ac:dyDescent="0.2">
      <c r="A16" s="58"/>
      <c r="B16" s="8"/>
      <c r="C16" s="8" t="s">
        <v>132</v>
      </c>
      <c r="D16" s="59" t="s">
        <v>428</v>
      </c>
      <c r="E16" s="245"/>
      <c r="F16" s="237"/>
      <c r="G16" s="237"/>
      <c r="H16" s="237"/>
      <c r="I16" s="125"/>
      <c r="J16" s="125"/>
      <c r="K16" s="218"/>
      <c r="L16" s="509">
        <f t="shared" si="1"/>
        <v>0</v>
      </c>
      <c r="M16" s="385">
        <f t="shared" si="2"/>
        <v>0</v>
      </c>
      <c r="N16" s="404">
        <f t="shared" si="3"/>
        <v>0</v>
      </c>
    </row>
    <row r="17" spans="1:220" ht="16.5" hidden="1" customHeight="1" x14ac:dyDescent="0.2">
      <c r="A17" s="58"/>
      <c r="B17" s="8"/>
      <c r="C17" s="8" t="s">
        <v>173</v>
      </c>
      <c r="D17" s="59" t="s">
        <v>302</v>
      </c>
      <c r="E17" s="245"/>
      <c r="F17" s="237"/>
      <c r="G17" s="237">
        <v>2000</v>
      </c>
      <c r="H17" s="237"/>
      <c r="I17" s="125"/>
      <c r="J17" s="125"/>
      <c r="K17" s="218"/>
      <c r="L17" s="509">
        <f t="shared" si="1"/>
        <v>2000</v>
      </c>
      <c r="M17" s="385">
        <f t="shared" si="2"/>
        <v>2100</v>
      </c>
      <c r="N17" s="404">
        <f t="shared" si="3"/>
        <v>2200</v>
      </c>
    </row>
    <row r="18" spans="1:220" ht="16.5" hidden="1" customHeight="1" x14ac:dyDescent="0.2">
      <c r="A18" s="58" t="s">
        <v>569</v>
      </c>
      <c r="B18" s="8"/>
      <c r="C18" s="8" t="s">
        <v>81</v>
      </c>
      <c r="D18" s="164" t="s">
        <v>604</v>
      </c>
      <c r="E18" s="245"/>
      <c r="F18" s="237"/>
      <c r="G18" s="237">
        <v>5000</v>
      </c>
      <c r="H18" s="237"/>
      <c r="I18" s="125"/>
      <c r="J18" s="125"/>
      <c r="K18" s="218"/>
      <c r="L18" s="509">
        <f>SUM(E18:K18)</f>
        <v>5000</v>
      </c>
      <c r="M18" s="385">
        <f t="shared" si="2"/>
        <v>5250</v>
      </c>
      <c r="N18" s="404">
        <f t="shared" si="3"/>
        <v>5500</v>
      </c>
    </row>
    <row r="19" spans="1:220" s="20" customFormat="1" ht="13.5" thickBot="1" x14ac:dyDescent="0.25">
      <c r="A19" s="98" t="s">
        <v>129</v>
      </c>
      <c r="B19" s="603" t="s">
        <v>130</v>
      </c>
      <c r="C19" s="623"/>
      <c r="D19" s="624"/>
      <c r="E19" s="175">
        <f>SUM(E22)</f>
        <v>0</v>
      </c>
      <c r="F19" s="176">
        <f>SUM(F22)</f>
        <v>0</v>
      </c>
      <c r="G19" s="176">
        <f>G22</f>
        <v>23000</v>
      </c>
      <c r="H19" s="176">
        <f>SUM(H22)</f>
        <v>0</v>
      </c>
      <c r="I19" s="139">
        <f>SUM(I22)</f>
        <v>0</v>
      </c>
      <c r="J19" s="139">
        <f>SUM(J22:J22)</f>
        <v>0</v>
      </c>
      <c r="K19" s="345">
        <f>SUM(K22)</f>
        <v>0</v>
      </c>
      <c r="L19" s="507">
        <f>SUM(E19:K19)</f>
        <v>23000</v>
      </c>
      <c r="M19" s="388" t="e">
        <f>#REF!</f>
        <v>#REF!</v>
      </c>
      <c r="N19" s="405" t="e">
        <f>#REF!</f>
        <v>#REF!</v>
      </c>
    </row>
    <row r="20" spans="1:220" s="20" customFormat="1" hidden="1" x14ac:dyDescent="0.2">
      <c r="A20" s="552"/>
      <c r="B20" s="513"/>
      <c r="C20" s="520" t="s">
        <v>81</v>
      </c>
      <c r="D20" s="522" t="s">
        <v>429</v>
      </c>
      <c r="E20" s="514"/>
      <c r="F20" s="515"/>
      <c r="G20" s="515"/>
      <c r="H20" s="515"/>
      <c r="I20" s="516"/>
      <c r="J20" s="180">
        <v>268953</v>
      </c>
      <c r="K20" s="517"/>
      <c r="L20" s="509">
        <f>SUM(E20:J20)</f>
        <v>268953</v>
      </c>
      <c r="M20" s="518"/>
      <c r="N20" s="519"/>
    </row>
    <row r="21" spans="1:220" s="20" customFormat="1" hidden="1" x14ac:dyDescent="0.2">
      <c r="A21" s="552"/>
      <c r="B21" s="513"/>
      <c r="C21" s="520" t="s">
        <v>87</v>
      </c>
      <c r="D21" s="522" t="s">
        <v>430</v>
      </c>
      <c r="E21" s="514"/>
      <c r="F21" s="515"/>
      <c r="G21" s="515"/>
      <c r="H21" s="515"/>
      <c r="I21" s="516"/>
      <c r="J21" s="180">
        <v>5110105</v>
      </c>
      <c r="K21" s="517"/>
      <c r="L21" s="509">
        <f>SUM(E21:J21)</f>
        <v>5110105</v>
      </c>
      <c r="M21" s="518"/>
      <c r="N21" s="519"/>
    </row>
    <row r="22" spans="1:220" s="20" customFormat="1" ht="13.5" hidden="1" thickBot="1" x14ac:dyDescent="0.25">
      <c r="A22" s="553"/>
      <c r="B22" s="554"/>
      <c r="C22" s="555" t="s">
        <v>81</v>
      </c>
      <c r="D22" s="556" t="s">
        <v>570</v>
      </c>
      <c r="E22" s="557"/>
      <c r="F22" s="558"/>
      <c r="G22" s="558">
        <v>23000</v>
      </c>
      <c r="H22" s="558"/>
      <c r="I22" s="559"/>
      <c r="J22" s="137"/>
      <c r="K22" s="560"/>
      <c r="L22" s="561">
        <f>SUM(E22:K22)</f>
        <v>23000</v>
      </c>
      <c r="M22" s="518"/>
      <c r="N22" s="519"/>
    </row>
    <row r="23" spans="1:220" s="106" customFormat="1" x14ac:dyDescent="0.2">
      <c r="A23" s="3"/>
      <c r="B23" s="3"/>
      <c r="C23" s="3"/>
      <c r="D23" s="544"/>
      <c r="E23" s="12"/>
      <c r="F23" s="12"/>
      <c r="G23" s="12"/>
      <c r="H23" s="12"/>
      <c r="I23" s="12"/>
      <c r="J23" s="12"/>
      <c r="K23" s="12"/>
      <c r="L23" s="12"/>
      <c r="M23" s="262"/>
      <c r="N23" s="26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</row>
    <row r="24" spans="1:220" s="86" customFormat="1" ht="12" x14ac:dyDescent="0.2">
      <c r="M24" s="338"/>
      <c r="N24" s="338"/>
    </row>
    <row r="25" spans="1:220" s="12" customFormat="1" x14ac:dyDescent="0.2">
      <c r="A25" s="3"/>
      <c r="B25" s="3"/>
      <c r="C25" s="3"/>
      <c r="D25" s="3"/>
      <c r="M25" s="262"/>
      <c r="N25" s="262"/>
    </row>
    <row r="26" spans="1:220" s="86" customFormat="1" ht="12" x14ac:dyDescent="0.2">
      <c r="M26" s="338"/>
      <c r="N26" s="338"/>
    </row>
    <row r="27" spans="1:220" s="12" customFormat="1" x14ac:dyDescent="0.2">
      <c r="A27" s="3"/>
      <c r="B27" s="3"/>
      <c r="C27" s="3"/>
      <c r="D27" s="3"/>
      <c r="M27" s="262"/>
      <c r="N27" s="262"/>
    </row>
    <row r="28" spans="1:220" s="12" customFormat="1" x14ac:dyDescent="0.2">
      <c r="A28" s="3"/>
      <c r="B28" s="3"/>
      <c r="C28" s="3"/>
      <c r="D28" s="3"/>
      <c r="M28" s="262"/>
      <c r="N28" s="262"/>
    </row>
    <row r="29" spans="1:220" s="12" customFormat="1" x14ac:dyDescent="0.2">
      <c r="A29" s="3"/>
      <c r="B29" s="3"/>
      <c r="C29" s="3"/>
      <c r="D29" s="3"/>
      <c r="M29" s="262"/>
      <c r="N29" s="262"/>
    </row>
    <row r="30" spans="1:220" x14ac:dyDescent="0.2">
      <c r="A30" s="11"/>
      <c r="B30" s="11"/>
      <c r="C30" s="11"/>
      <c r="D30" s="11"/>
    </row>
    <row r="31" spans="1:220" x14ac:dyDescent="0.2">
      <c r="A31" s="7"/>
      <c r="B31" s="7"/>
      <c r="C31" s="7"/>
      <c r="D31" s="7"/>
    </row>
    <row r="32" spans="1:220" x14ac:dyDescent="0.2">
      <c r="A32" s="11"/>
      <c r="B32" s="11"/>
      <c r="C32" s="11"/>
      <c r="D32" s="11"/>
    </row>
    <row r="33" spans="1:4" x14ac:dyDescent="0.2">
      <c r="A33" s="7"/>
      <c r="B33" s="7"/>
      <c r="C33" s="7"/>
      <c r="D33" s="7"/>
    </row>
    <row r="34" spans="1:4" x14ac:dyDescent="0.2">
      <c r="A34" s="10"/>
      <c r="B34" s="10"/>
      <c r="C34" s="10"/>
      <c r="D34" s="10"/>
    </row>
    <row r="35" spans="1:4" x14ac:dyDescent="0.2">
      <c r="A35" s="7"/>
      <c r="B35" s="7"/>
      <c r="C35" s="7"/>
      <c r="D35" s="7"/>
    </row>
    <row r="36" spans="1:4" x14ac:dyDescent="0.2">
      <c r="A36" s="7"/>
      <c r="B36" s="7"/>
      <c r="C36" s="7"/>
      <c r="D36" s="7"/>
    </row>
    <row r="37" spans="1:4" x14ac:dyDescent="0.2">
      <c r="A37" s="10"/>
      <c r="B37" s="10"/>
      <c r="C37" s="10"/>
      <c r="D37" s="10"/>
    </row>
    <row r="38" spans="1:4" x14ac:dyDescent="0.2">
      <c r="A38" s="7"/>
      <c r="B38" s="7"/>
      <c r="C38" s="7"/>
      <c r="D38" s="7"/>
    </row>
    <row r="39" spans="1:4" x14ac:dyDescent="0.2">
      <c r="A39" s="7"/>
      <c r="B39" s="7"/>
      <c r="C39" s="7"/>
      <c r="D39" s="7"/>
    </row>
    <row r="40" spans="1:4" x14ac:dyDescent="0.2">
      <c r="A40" s="7"/>
      <c r="B40" s="7"/>
      <c r="C40" s="7"/>
      <c r="D40" s="7"/>
    </row>
    <row r="41" spans="1:4" x14ac:dyDescent="0.2">
      <c r="A41" s="7"/>
      <c r="B41" s="7"/>
      <c r="C41" s="7"/>
      <c r="D41" s="7"/>
    </row>
  </sheetData>
  <mergeCells count="7">
    <mergeCell ref="A2:D2"/>
    <mergeCell ref="E3:L3"/>
    <mergeCell ref="M3:M5"/>
    <mergeCell ref="N3:N5"/>
    <mergeCell ref="B19:D19"/>
    <mergeCell ref="B7:D7"/>
    <mergeCell ref="A3:D5"/>
  </mergeCells>
  <phoneticPr fontId="0" type="noConversion"/>
  <pageMargins left="0.70866141732283472" right="0.19685039370078741" top="0.74803149606299213" bottom="0.74803149606299213" header="0.31496062992125984" footer="0.31496062992125984"/>
  <pageSetup paperSize="9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zoomScaleNormal="100" workbookViewId="0">
      <selection activeCell="L26" sqref="L26"/>
    </sheetView>
  </sheetViews>
  <sheetFormatPr defaultRowHeight="12.75" x14ac:dyDescent="0.2"/>
  <cols>
    <col min="1" max="1" width="4.140625" style="2" customWidth="1"/>
    <col min="2" max="2" width="4.85546875" style="2" customWidth="1"/>
    <col min="3" max="3" width="3.7109375" style="2" customWidth="1"/>
    <col min="4" max="4" width="31.5703125" style="2" customWidth="1"/>
    <col min="5" max="5" width="4.42578125" style="2" customWidth="1"/>
    <col min="6" max="6" width="5.28515625" style="2" customWidth="1"/>
    <col min="7" max="7" width="6.28515625" style="2" customWidth="1"/>
    <col min="8" max="9" width="4.7109375" style="2" customWidth="1"/>
    <col min="10" max="10" width="5.7109375" style="2" customWidth="1"/>
    <col min="11" max="11" width="4.5703125" style="2" customWidth="1"/>
    <col min="12" max="12" width="7.85546875" style="2" customWidth="1"/>
    <col min="13" max="14" width="9.7109375" style="232" hidden="1" customWidth="1"/>
    <col min="15" max="16384" width="9.140625" style="2"/>
  </cols>
  <sheetData>
    <row r="1" spans="1:14" ht="18.75" x14ac:dyDescent="0.3">
      <c r="A1" s="634" t="s">
        <v>273</v>
      </c>
      <c r="B1" s="634"/>
      <c r="C1" s="634"/>
      <c r="D1" s="634"/>
    </row>
    <row r="2" spans="1:14" ht="13.5" thickBot="1" x14ac:dyDescent="0.25">
      <c r="A2" s="635"/>
      <c r="B2" s="636"/>
      <c r="C2" s="636"/>
      <c r="D2" s="637"/>
    </row>
    <row r="3" spans="1:14" customFormat="1" ht="12.75" customHeight="1" x14ac:dyDescent="0.2">
      <c r="A3" s="566" t="s">
        <v>538</v>
      </c>
      <c r="B3" s="567"/>
      <c r="C3" s="567"/>
      <c r="D3" s="567"/>
      <c r="E3" s="564" t="s">
        <v>600</v>
      </c>
      <c r="F3" s="565"/>
      <c r="G3" s="565"/>
      <c r="H3" s="565"/>
      <c r="I3" s="565"/>
      <c r="J3" s="565"/>
      <c r="K3" s="565"/>
      <c r="L3" s="565"/>
      <c r="M3" s="617" t="s">
        <v>309</v>
      </c>
      <c r="N3" s="629" t="s">
        <v>310</v>
      </c>
    </row>
    <row r="4" spans="1:14" customFormat="1" ht="12.75" customHeight="1" x14ac:dyDescent="0.2">
      <c r="A4" s="568"/>
      <c r="B4" s="569"/>
      <c r="C4" s="569"/>
      <c r="D4" s="570"/>
      <c r="E4" s="22">
        <v>610</v>
      </c>
      <c r="F4" s="14">
        <v>620</v>
      </c>
      <c r="G4" s="13">
        <v>630</v>
      </c>
      <c r="H4" s="14">
        <v>640</v>
      </c>
      <c r="I4" s="13">
        <v>650</v>
      </c>
      <c r="J4" s="14">
        <v>700</v>
      </c>
      <c r="K4" s="13">
        <v>800</v>
      </c>
      <c r="L4" s="632" t="s">
        <v>95</v>
      </c>
      <c r="M4" s="618"/>
      <c r="N4" s="630"/>
    </row>
    <row r="5" spans="1:14" customFormat="1" ht="13.5" thickBot="1" x14ac:dyDescent="0.25">
      <c r="A5" s="571"/>
      <c r="B5" s="572"/>
      <c r="C5" s="572"/>
      <c r="D5" s="573"/>
      <c r="E5" s="21"/>
      <c r="F5" s="55"/>
      <c r="G5" s="3"/>
      <c r="H5" s="55"/>
      <c r="I5" s="3"/>
      <c r="J5" s="55"/>
      <c r="K5" s="3"/>
      <c r="L5" s="633"/>
      <c r="M5" s="619"/>
      <c r="N5" s="631"/>
    </row>
    <row r="6" spans="1:14" ht="13.5" thickBot="1" x14ac:dyDescent="0.25">
      <c r="A6" s="583" t="s">
        <v>273</v>
      </c>
      <c r="B6" s="638"/>
      <c r="C6" s="638"/>
      <c r="D6" s="639"/>
      <c r="E6" s="120">
        <f>E7+E10+E16</f>
        <v>0</v>
      </c>
      <c r="F6" s="120">
        <f>F7+F10+F16</f>
        <v>1500</v>
      </c>
      <c r="G6" s="120">
        <f>G7+G10+G16</f>
        <v>30000</v>
      </c>
      <c r="H6" s="120">
        <f>H7+H10+H16</f>
        <v>0</v>
      </c>
      <c r="I6" s="120">
        <f>I7+I10+I16</f>
        <v>0</v>
      </c>
      <c r="J6" s="120">
        <f>SUM(J7+J10+J16)</f>
        <v>60000</v>
      </c>
      <c r="K6" s="158">
        <v>0</v>
      </c>
      <c r="L6" s="431">
        <f>L7+L10+L16</f>
        <v>91500</v>
      </c>
      <c r="M6" s="475">
        <f>M7+M10+M16</f>
        <v>56299</v>
      </c>
      <c r="N6" s="243">
        <f>N7+N10+N16</f>
        <v>58974</v>
      </c>
    </row>
    <row r="7" spans="1:14" s="16" customFormat="1" x14ac:dyDescent="0.2">
      <c r="A7" s="75" t="s">
        <v>148</v>
      </c>
      <c r="B7" s="589" t="s">
        <v>149</v>
      </c>
      <c r="C7" s="640"/>
      <c r="D7" s="641"/>
      <c r="E7" s="256">
        <f>E8</f>
        <v>0</v>
      </c>
      <c r="F7" s="257">
        <f t="shared" ref="F7:N8" si="0">F8</f>
        <v>0</v>
      </c>
      <c r="G7" s="257">
        <f t="shared" si="0"/>
        <v>5000</v>
      </c>
      <c r="H7" s="257">
        <f t="shared" si="0"/>
        <v>0</v>
      </c>
      <c r="I7" s="257">
        <f t="shared" si="0"/>
        <v>0</v>
      </c>
      <c r="J7" s="257">
        <f t="shared" si="0"/>
        <v>0</v>
      </c>
      <c r="K7" s="471">
        <f t="shared" si="0"/>
        <v>0</v>
      </c>
      <c r="L7" s="400">
        <f>SUM(E7:K7)</f>
        <v>5000</v>
      </c>
      <c r="M7" s="476">
        <f t="shared" si="0"/>
        <v>28474</v>
      </c>
      <c r="N7" s="397">
        <f t="shared" si="0"/>
        <v>29824</v>
      </c>
    </row>
    <row r="8" spans="1:14" ht="12" customHeight="1" x14ac:dyDescent="0.2">
      <c r="A8" s="30"/>
      <c r="B8" s="6" t="s">
        <v>150</v>
      </c>
      <c r="C8" s="574" t="s">
        <v>151</v>
      </c>
      <c r="D8" s="575"/>
      <c r="E8" s="258">
        <f>E9</f>
        <v>0</v>
      </c>
      <c r="F8" s="236">
        <f>F9</f>
        <v>0</v>
      </c>
      <c r="G8" s="236">
        <f t="shared" si="0"/>
        <v>5000</v>
      </c>
      <c r="H8" s="236">
        <f t="shared" si="0"/>
        <v>0</v>
      </c>
      <c r="I8" s="236">
        <f t="shared" si="0"/>
        <v>0</v>
      </c>
      <c r="J8" s="236">
        <f t="shared" si="0"/>
        <v>0</v>
      </c>
      <c r="K8" s="472">
        <f t="shared" si="0"/>
        <v>0</v>
      </c>
      <c r="L8" s="400">
        <f>SUM(E8:J8)</f>
        <v>5000</v>
      </c>
      <c r="M8" s="477">
        <f t="shared" si="0"/>
        <v>28474</v>
      </c>
      <c r="N8" s="284">
        <f t="shared" si="0"/>
        <v>29824</v>
      </c>
    </row>
    <row r="9" spans="1:14" s="90" customFormat="1" hidden="1" x14ac:dyDescent="0.2">
      <c r="A9" s="88"/>
      <c r="B9" s="89"/>
      <c r="C9" s="8" t="s">
        <v>81</v>
      </c>
      <c r="D9" s="59" t="s">
        <v>411</v>
      </c>
      <c r="E9" s="172">
        <v>0</v>
      </c>
      <c r="F9" s="173">
        <v>0</v>
      </c>
      <c r="G9" s="173">
        <v>5000</v>
      </c>
      <c r="H9" s="173">
        <v>0</v>
      </c>
      <c r="I9" s="173">
        <v>0</v>
      </c>
      <c r="J9" s="285">
        <v>0</v>
      </c>
      <c r="K9" s="473">
        <v>0</v>
      </c>
      <c r="L9" s="400">
        <f>SUM(E9:J9)</f>
        <v>5000</v>
      </c>
      <c r="M9" s="386">
        <v>28474</v>
      </c>
      <c r="N9" s="335">
        <v>29824</v>
      </c>
    </row>
    <row r="10" spans="1:14" s="5" customFormat="1" x14ac:dyDescent="0.2">
      <c r="A10" s="56" t="s">
        <v>274</v>
      </c>
      <c r="B10" s="579" t="s">
        <v>152</v>
      </c>
      <c r="C10" s="580"/>
      <c r="D10" s="575"/>
      <c r="E10" s="162">
        <f>E11</f>
        <v>0</v>
      </c>
      <c r="F10" s="171">
        <f t="shared" ref="F10:N10" si="1">F11</f>
        <v>1500</v>
      </c>
      <c r="G10" s="171">
        <f t="shared" si="1"/>
        <v>22000</v>
      </c>
      <c r="H10" s="171">
        <f t="shared" si="1"/>
        <v>0</v>
      </c>
      <c r="I10" s="171">
        <f t="shared" si="1"/>
        <v>0</v>
      </c>
      <c r="J10" s="171">
        <f t="shared" si="1"/>
        <v>60000</v>
      </c>
      <c r="K10" s="290">
        <f t="shared" si="1"/>
        <v>0</v>
      </c>
      <c r="L10" s="410">
        <f t="shared" si="1"/>
        <v>83500</v>
      </c>
      <c r="M10" s="289">
        <f t="shared" si="1"/>
        <v>24675</v>
      </c>
      <c r="N10" s="214">
        <f t="shared" si="1"/>
        <v>25850</v>
      </c>
    </row>
    <row r="11" spans="1:14" ht="24.75" customHeight="1" x14ac:dyDescent="0.2">
      <c r="A11" s="30"/>
      <c r="B11" s="6" t="s">
        <v>275</v>
      </c>
      <c r="C11" s="581" t="s">
        <v>25</v>
      </c>
      <c r="D11" s="582"/>
      <c r="E11" s="220">
        <f t="shared" ref="E11:N11" si="2">SUM(E12:E15)</f>
        <v>0</v>
      </c>
      <c r="F11" s="220">
        <f t="shared" si="2"/>
        <v>1500</v>
      </c>
      <c r="G11" s="220">
        <f t="shared" si="2"/>
        <v>22000</v>
      </c>
      <c r="H11" s="220">
        <f t="shared" si="2"/>
        <v>0</v>
      </c>
      <c r="I11" s="220">
        <f t="shared" si="2"/>
        <v>0</v>
      </c>
      <c r="J11" s="220">
        <f t="shared" si="2"/>
        <v>60000</v>
      </c>
      <c r="K11" s="305">
        <f t="shared" si="2"/>
        <v>0</v>
      </c>
      <c r="L11" s="406">
        <f t="shared" si="2"/>
        <v>83500</v>
      </c>
      <c r="M11" s="344">
        <f t="shared" si="2"/>
        <v>24675</v>
      </c>
      <c r="N11" s="221">
        <f t="shared" si="2"/>
        <v>25850</v>
      </c>
    </row>
    <row r="12" spans="1:14" hidden="1" x14ac:dyDescent="0.2">
      <c r="A12" s="58"/>
      <c r="B12" s="8"/>
      <c r="C12" s="8" t="s">
        <v>81</v>
      </c>
      <c r="D12" s="59" t="s">
        <v>23</v>
      </c>
      <c r="E12" s="172"/>
      <c r="F12" s="173"/>
      <c r="G12" s="173">
        <v>15000</v>
      </c>
      <c r="H12" s="173"/>
      <c r="I12" s="173"/>
      <c r="J12" s="173"/>
      <c r="K12" s="218"/>
      <c r="L12" s="400">
        <f>SUM(E12:J12)</f>
        <v>15000</v>
      </c>
      <c r="M12" s="386">
        <f>L12*1.05</f>
        <v>15750</v>
      </c>
      <c r="N12" s="335">
        <f>L12*1.1</f>
        <v>16500</v>
      </c>
    </row>
    <row r="13" spans="1:14" hidden="1" x14ac:dyDescent="0.2">
      <c r="A13" s="58"/>
      <c r="B13" s="8"/>
      <c r="C13" s="8" t="s">
        <v>87</v>
      </c>
      <c r="D13" s="59" t="s">
        <v>608</v>
      </c>
      <c r="E13" s="172"/>
      <c r="F13" s="173"/>
      <c r="G13" s="173"/>
      <c r="H13" s="173"/>
      <c r="I13" s="173"/>
      <c r="J13" s="173">
        <v>60000</v>
      </c>
      <c r="K13" s="218"/>
      <c r="L13" s="400">
        <f>SUM(E13:K13)</f>
        <v>60000</v>
      </c>
      <c r="M13" s="386"/>
      <c r="N13" s="335"/>
    </row>
    <row r="14" spans="1:14" hidden="1" x14ac:dyDescent="0.2">
      <c r="A14" s="58"/>
      <c r="B14" s="8"/>
      <c r="C14" s="8" t="s">
        <v>98</v>
      </c>
      <c r="D14" s="59" t="s">
        <v>24</v>
      </c>
      <c r="E14" s="172"/>
      <c r="F14" s="173"/>
      <c r="G14" s="173">
        <v>7000</v>
      </c>
      <c r="H14" s="173"/>
      <c r="I14" s="173"/>
      <c r="J14" s="173"/>
      <c r="K14" s="218"/>
      <c r="L14" s="400">
        <f>SUM(E14:J14)</f>
        <v>7000</v>
      </c>
      <c r="M14" s="386">
        <f>L14*1.05</f>
        <v>7350</v>
      </c>
      <c r="N14" s="335">
        <f>L14*1.1</f>
        <v>7700.0000000000009</v>
      </c>
    </row>
    <row r="15" spans="1:14" hidden="1" x14ac:dyDescent="0.2">
      <c r="A15" s="58"/>
      <c r="B15" s="8"/>
      <c r="C15" s="212" t="s">
        <v>99</v>
      </c>
      <c r="D15" s="59" t="s">
        <v>299</v>
      </c>
      <c r="E15" s="172"/>
      <c r="F15" s="173">
        <v>1500</v>
      </c>
      <c r="G15" s="173"/>
      <c r="H15" s="173"/>
      <c r="I15" s="173"/>
      <c r="J15" s="173"/>
      <c r="K15" s="218"/>
      <c r="L15" s="400">
        <f>SUM(E15:J15)</f>
        <v>1500</v>
      </c>
      <c r="M15" s="386">
        <f>L15*1.05</f>
        <v>1575</v>
      </c>
      <c r="N15" s="335">
        <f>L15*1.1</f>
        <v>1650.0000000000002</v>
      </c>
    </row>
    <row r="16" spans="1:14" s="10" customFormat="1" ht="12" customHeight="1" x14ac:dyDescent="0.2">
      <c r="A16" s="56" t="s">
        <v>276</v>
      </c>
      <c r="B16" s="579" t="s">
        <v>153</v>
      </c>
      <c r="C16" s="580"/>
      <c r="D16" s="575"/>
      <c r="E16" s="162">
        <f>E17</f>
        <v>0</v>
      </c>
      <c r="F16" s="171">
        <f t="shared" ref="F16:N16" si="3">F17</f>
        <v>0</v>
      </c>
      <c r="G16" s="171">
        <f t="shared" si="3"/>
        <v>3000</v>
      </c>
      <c r="H16" s="171">
        <f t="shared" si="3"/>
        <v>0</v>
      </c>
      <c r="I16" s="171">
        <f t="shared" si="3"/>
        <v>0</v>
      </c>
      <c r="J16" s="171">
        <f t="shared" si="3"/>
        <v>0</v>
      </c>
      <c r="K16" s="290">
        <f t="shared" si="3"/>
        <v>0</v>
      </c>
      <c r="L16" s="410">
        <f t="shared" si="3"/>
        <v>3000</v>
      </c>
      <c r="M16" s="289">
        <f t="shared" si="3"/>
        <v>3150</v>
      </c>
      <c r="N16" s="214">
        <f t="shared" si="3"/>
        <v>3300.0000000000005</v>
      </c>
    </row>
    <row r="17" spans="1:14" s="5" customFormat="1" ht="13.5" hidden="1" thickBot="1" x14ac:dyDescent="0.25">
      <c r="A17" s="84"/>
      <c r="B17" s="85"/>
      <c r="C17" s="85" t="s">
        <v>81</v>
      </c>
      <c r="D17" s="68" t="s">
        <v>26</v>
      </c>
      <c r="E17" s="259"/>
      <c r="F17" s="260"/>
      <c r="G17" s="260">
        <v>3000</v>
      </c>
      <c r="H17" s="260"/>
      <c r="I17" s="260"/>
      <c r="J17" s="260"/>
      <c r="K17" s="474"/>
      <c r="L17" s="400">
        <f>SUM(E17:J17)</f>
        <v>3000</v>
      </c>
      <c r="M17" s="478">
        <f>L17*1.05</f>
        <v>3150</v>
      </c>
      <c r="N17" s="398">
        <f>L17*1.1</f>
        <v>3300.0000000000005</v>
      </c>
    </row>
    <row r="18" spans="1:14" s="12" customFormat="1" x14ac:dyDescent="0.2">
      <c r="A18" s="52"/>
      <c r="B18" s="52"/>
      <c r="C18" s="52"/>
      <c r="D18" s="52"/>
      <c r="M18" s="262"/>
      <c r="N18" s="262"/>
    </row>
    <row r="19" spans="1:14" x14ac:dyDescent="0.2">
      <c r="A19" s="7"/>
      <c r="B19" s="7"/>
      <c r="C19" s="7"/>
      <c r="D19" s="7"/>
    </row>
    <row r="20" spans="1:14" x14ac:dyDescent="0.2">
      <c r="A20" s="11"/>
      <c r="B20" s="11"/>
      <c r="C20" s="11"/>
      <c r="D20" s="11"/>
    </row>
    <row r="21" spans="1:14" x14ac:dyDescent="0.2">
      <c r="A21" s="7"/>
      <c r="B21" s="7"/>
      <c r="C21" s="7"/>
      <c r="D21" s="7"/>
    </row>
  </sheetData>
  <mergeCells count="13">
    <mergeCell ref="C11:D11"/>
    <mergeCell ref="B16:D16"/>
    <mergeCell ref="A6:D6"/>
    <mergeCell ref="B7:D7"/>
    <mergeCell ref="C8:D8"/>
    <mergeCell ref="B10:D10"/>
    <mergeCell ref="N3:N5"/>
    <mergeCell ref="E3:L3"/>
    <mergeCell ref="L4:L5"/>
    <mergeCell ref="A1:D1"/>
    <mergeCell ref="A2:D2"/>
    <mergeCell ref="A3:D5"/>
    <mergeCell ref="M3:M5"/>
  </mergeCells>
  <phoneticPr fontId="0" type="noConversion"/>
  <pageMargins left="0.19685039370078741" right="0.19685039370078741" top="0.74803149606299213" bottom="0.74803149606299213" header="0.31496062992125984" footer="0.31496062992125984"/>
  <pageSetup paperSize="9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activeCell="A2" sqref="A2:D2"/>
    </sheetView>
  </sheetViews>
  <sheetFormatPr defaultRowHeight="12.75" x14ac:dyDescent="0.2"/>
  <cols>
    <col min="1" max="1" width="3.42578125" style="2" customWidth="1"/>
    <col min="2" max="2" width="4.5703125" style="2" customWidth="1"/>
    <col min="3" max="3" width="3.140625" style="2" customWidth="1"/>
    <col min="4" max="4" width="32.140625" style="2" customWidth="1"/>
    <col min="5" max="5" width="4.5703125" style="232" customWidth="1"/>
    <col min="6" max="6" width="5.42578125" style="232" customWidth="1"/>
    <col min="7" max="7" width="6.85546875" style="232" customWidth="1"/>
    <col min="8" max="8" width="5" style="232" customWidth="1"/>
    <col min="9" max="9" width="4.85546875" style="232" customWidth="1"/>
    <col min="10" max="10" width="6.28515625" style="232" customWidth="1"/>
    <col min="11" max="11" width="5.5703125" style="232" customWidth="1"/>
    <col min="12" max="12" width="8.28515625" style="2" customWidth="1"/>
    <col min="13" max="14" width="0" style="232" hidden="1" customWidth="1"/>
    <col min="15" max="16384" width="9.140625" style="2"/>
  </cols>
  <sheetData>
    <row r="1" spans="1:14" ht="18.75" x14ac:dyDescent="0.3">
      <c r="A1" s="634" t="s">
        <v>277</v>
      </c>
      <c r="B1" s="634"/>
      <c r="C1" s="634"/>
      <c r="D1" s="634"/>
    </row>
    <row r="2" spans="1:14" ht="13.5" thickBot="1" x14ac:dyDescent="0.25">
      <c r="A2" s="648"/>
      <c r="B2" s="649"/>
      <c r="C2" s="649"/>
      <c r="D2" s="650"/>
    </row>
    <row r="3" spans="1:14" customFormat="1" ht="12.75" customHeight="1" x14ac:dyDescent="0.2">
      <c r="A3" s="566" t="s">
        <v>538</v>
      </c>
      <c r="B3" s="567"/>
      <c r="C3" s="567"/>
      <c r="D3" s="567"/>
      <c r="E3" s="647" t="s">
        <v>600</v>
      </c>
      <c r="F3" s="565"/>
      <c r="G3" s="565"/>
      <c r="H3" s="565"/>
      <c r="I3" s="565"/>
      <c r="J3" s="565"/>
      <c r="K3" s="565"/>
      <c r="L3" s="565"/>
      <c r="M3" s="617" t="s">
        <v>309</v>
      </c>
      <c r="N3" s="644" t="s">
        <v>310</v>
      </c>
    </row>
    <row r="4" spans="1:14" customFormat="1" x14ac:dyDescent="0.2">
      <c r="A4" s="568"/>
      <c r="B4" s="569"/>
      <c r="C4" s="569"/>
      <c r="D4" s="570"/>
      <c r="E4" s="239">
        <v>610</v>
      </c>
      <c r="F4" s="240">
        <v>620</v>
      </c>
      <c r="G4" s="233">
        <v>630</v>
      </c>
      <c r="H4" s="240">
        <v>640</v>
      </c>
      <c r="I4" s="233">
        <v>650</v>
      </c>
      <c r="J4" s="240">
        <v>700</v>
      </c>
      <c r="K4" s="240">
        <v>800</v>
      </c>
      <c r="L4" s="306" t="s">
        <v>95</v>
      </c>
      <c r="M4" s="642"/>
      <c r="N4" s="645"/>
    </row>
    <row r="5" spans="1:14" customFormat="1" ht="13.5" thickBot="1" x14ac:dyDescent="0.25">
      <c r="A5" s="571"/>
      <c r="B5" s="572"/>
      <c r="C5" s="572"/>
      <c r="D5" s="573"/>
      <c r="E5" s="241"/>
      <c r="F5" s="242"/>
      <c r="G5" s="229"/>
      <c r="H5" s="242"/>
      <c r="I5" s="229"/>
      <c r="J5" s="242"/>
      <c r="K5" s="280"/>
      <c r="L5" s="314"/>
      <c r="M5" s="643"/>
      <c r="N5" s="646"/>
    </row>
    <row r="6" spans="1:14" ht="13.5" thickBot="1" x14ac:dyDescent="0.25">
      <c r="A6" s="583" t="s">
        <v>277</v>
      </c>
      <c r="B6" s="584"/>
      <c r="C6" s="584"/>
      <c r="D6" s="585"/>
      <c r="E6" s="234">
        <f t="shared" ref="E6:N6" si="0">E7+E25</f>
        <v>0</v>
      </c>
      <c r="F6" s="234">
        <f t="shared" si="0"/>
        <v>4800</v>
      </c>
      <c r="G6" s="234">
        <f t="shared" si="0"/>
        <v>157000</v>
      </c>
      <c r="H6" s="234">
        <f t="shared" si="0"/>
        <v>0</v>
      </c>
      <c r="I6" s="234">
        <f t="shared" si="0"/>
        <v>0</v>
      </c>
      <c r="J6" s="234">
        <f t="shared" si="0"/>
        <v>1500</v>
      </c>
      <c r="K6" s="243">
        <f t="shared" si="0"/>
        <v>0</v>
      </c>
      <c r="L6" s="431">
        <f t="shared" si="0"/>
        <v>163300</v>
      </c>
      <c r="M6" s="480">
        <f t="shared" si="0"/>
        <v>148365</v>
      </c>
      <c r="N6" s="291">
        <f t="shared" si="0"/>
        <v>155430</v>
      </c>
    </row>
    <row r="7" spans="1:14" s="5" customFormat="1" x14ac:dyDescent="0.2">
      <c r="A7" s="75" t="s">
        <v>190</v>
      </c>
      <c r="B7" s="589" t="s">
        <v>43</v>
      </c>
      <c r="C7" s="590"/>
      <c r="D7" s="590"/>
      <c r="E7" s="244">
        <f>E8+E12+E16</f>
        <v>0</v>
      </c>
      <c r="F7" s="235">
        <f>F8+F12+F16</f>
        <v>4800</v>
      </c>
      <c r="G7" s="235">
        <f>G8+G12+G16+G22</f>
        <v>157000</v>
      </c>
      <c r="H7" s="235">
        <f>H8+H12+H16</f>
        <v>0</v>
      </c>
      <c r="I7" s="283">
        <f>I8+I12+I16</f>
        <v>0</v>
      </c>
      <c r="J7" s="235">
        <f>J8+J12+J16</f>
        <v>0</v>
      </c>
      <c r="K7" s="430">
        <f>K8+K12+K16</f>
        <v>0</v>
      </c>
      <c r="L7" s="410">
        <f>L8+L12+L16+L22</f>
        <v>161800</v>
      </c>
      <c r="M7" s="329">
        <f>M8+M12+M16+M22</f>
        <v>146790</v>
      </c>
      <c r="N7" s="235">
        <f>N8+N12+N16+N22</f>
        <v>153780</v>
      </c>
    </row>
    <row r="8" spans="1:14" s="7" customFormat="1" ht="12" customHeight="1" x14ac:dyDescent="0.2">
      <c r="A8" s="30"/>
      <c r="B8" s="6" t="s">
        <v>191</v>
      </c>
      <c r="C8" s="574" t="s">
        <v>27</v>
      </c>
      <c r="D8" s="580"/>
      <c r="E8" s="248">
        <f t="shared" ref="E8:N8" si="1">SUM(E9:E11)</f>
        <v>0</v>
      </c>
      <c r="F8" s="220">
        <f t="shared" si="1"/>
        <v>0</v>
      </c>
      <c r="G8" s="220">
        <f t="shared" si="1"/>
        <v>39000</v>
      </c>
      <c r="H8" s="220">
        <f t="shared" si="1"/>
        <v>0</v>
      </c>
      <c r="I8" s="221">
        <f t="shared" si="1"/>
        <v>0</v>
      </c>
      <c r="J8" s="220">
        <f t="shared" si="1"/>
        <v>0</v>
      </c>
      <c r="K8" s="305">
        <f t="shared" si="1"/>
        <v>0</v>
      </c>
      <c r="L8" s="406">
        <f t="shared" si="1"/>
        <v>39000</v>
      </c>
      <c r="M8" s="344">
        <f t="shared" si="1"/>
        <v>40950</v>
      </c>
      <c r="N8" s="220">
        <f t="shared" si="1"/>
        <v>42900</v>
      </c>
    </row>
    <row r="9" spans="1:14" hidden="1" x14ac:dyDescent="0.2">
      <c r="A9" s="58"/>
      <c r="B9" s="8"/>
      <c r="C9" s="8" t="s">
        <v>81</v>
      </c>
      <c r="D9" s="91" t="s">
        <v>29</v>
      </c>
      <c r="E9" s="172"/>
      <c r="F9" s="173"/>
      <c r="G9" s="173">
        <v>22000</v>
      </c>
      <c r="H9" s="173"/>
      <c r="I9" s="213"/>
      <c r="J9" s="173"/>
      <c r="K9" s="218"/>
      <c r="L9" s="400">
        <f>SUM(E9:J9)</f>
        <v>22000</v>
      </c>
      <c r="M9" s="385">
        <f>L9*1.05</f>
        <v>23100</v>
      </c>
      <c r="N9" s="268">
        <f>L9*1.1</f>
        <v>24200.000000000004</v>
      </c>
    </row>
    <row r="10" spans="1:14" hidden="1" x14ac:dyDescent="0.2">
      <c r="A10" s="58"/>
      <c r="B10" s="8"/>
      <c r="C10" s="8" t="s">
        <v>87</v>
      </c>
      <c r="D10" s="91" t="s">
        <v>28</v>
      </c>
      <c r="E10" s="172"/>
      <c r="F10" s="173"/>
      <c r="G10" s="173">
        <v>2000</v>
      </c>
      <c r="H10" s="173"/>
      <c r="I10" s="213"/>
      <c r="J10" s="173"/>
      <c r="K10" s="218"/>
      <c r="L10" s="400">
        <f>SUM(E10:J10)</f>
        <v>2000</v>
      </c>
      <c r="M10" s="385">
        <f>L10*1.05</f>
        <v>2100</v>
      </c>
      <c r="N10" s="268">
        <f>L10*1.1</f>
        <v>2200</v>
      </c>
    </row>
    <row r="11" spans="1:14" hidden="1" x14ac:dyDescent="0.2">
      <c r="A11" s="58"/>
      <c r="B11" s="8"/>
      <c r="C11" s="8" t="s">
        <v>98</v>
      </c>
      <c r="D11" s="91" t="s">
        <v>221</v>
      </c>
      <c r="E11" s="172"/>
      <c r="F11" s="173"/>
      <c r="G11" s="173">
        <v>15000</v>
      </c>
      <c r="H11" s="173"/>
      <c r="I11" s="213"/>
      <c r="J11" s="173"/>
      <c r="K11" s="218"/>
      <c r="L11" s="400">
        <f>SUM(E11:J11)</f>
        <v>15000</v>
      </c>
      <c r="M11" s="385">
        <f>L11*1.05</f>
        <v>15750</v>
      </c>
      <c r="N11" s="268">
        <f>L11*1.1</f>
        <v>16500</v>
      </c>
    </row>
    <row r="12" spans="1:14" s="7" customFormat="1" ht="15.75" customHeight="1" x14ac:dyDescent="0.2">
      <c r="A12" s="30"/>
      <c r="B12" s="6" t="s">
        <v>192</v>
      </c>
      <c r="C12" s="6" t="s">
        <v>586</v>
      </c>
      <c r="D12" s="92"/>
      <c r="E12" s="248">
        <f t="shared" ref="E12:N12" si="2">SUM(E13:E13)</f>
        <v>0</v>
      </c>
      <c r="F12" s="220">
        <f t="shared" si="2"/>
        <v>0</v>
      </c>
      <c r="G12" s="220">
        <f>SUM(G13:G15)</f>
        <v>34000</v>
      </c>
      <c r="H12" s="220">
        <f t="shared" si="2"/>
        <v>0</v>
      </c>
      <c r="I12" s="221">
        <f t="shared" si="2"/>
        <v>0</v>
      </c>
      <c r="J12" s="220">
        <f>SUM(J13:J13)</f>
        <v>0</v>
      </c>
      <c r="K12" s="305">
        <f t="shared" si="2"/>
        <v>0</v>
      </c>
      <c r="L12" s="406">
        <f>SUM(E12:K12)</f>
        <v>34000</v>
      </c>
      <c r="M12" s="274">
        <f t="shared" si="2"/>
        <v>12600</v>
      </c>
      <c r="N12" s="267">
        <f t="shared" si="2"/>
        <v>13200.000000000002</v>
      </c>
    </row>
    <row r="13" spans="1:14" ht="11.25" hidden="1" customHeight="1" x14ac:dyDescent="0.2">
      <c r="A13" s="72"/>
      <c r="B13" s="54"/>
      <c r="C13" s="8" t="s">
        <v>81</v>
      </c>
      <c r="D13" s="91" t="s">
        <v>582</v>
      </c>
      <c r="E13" s="172"/>
      <c r="F13" s="173"/>
      <c r="G13" s="173">
        <v>12000</v>
      </c>
      <c r="H13" s="173"/>
      <c r="I13" s="213"/>
      <c r="J13" s="173"/>
      <c r="K13" s="218"/>
      <c r="L13" s="400">
        <f>SUM(E13:K13)</f>
        <v>12000</v>
      </c>
      <c r="M13" s="385">
        <f>L13*1.05</f>
        <v>12600</v>
      </c>
      <c r="N13" s="268">
        <f>L13*1.1</f>
        <v>13200.000000000002</v>
      </c>
    </row>
    <row r="14" spans="1:14" ht="11.25" hidden="1" customHeight="1" x14ac:dyDescent="0.2">
      <c r="A14" s="72"/>
      <c r="B14" s="54"/>
      <c r="C14" s="8" t="s">
        <v>87</v>
      </c>
      <c r="D14" s="91" t="s">
        <v>595</v>
      </c>
      <c r="E14" s="172"/>
      <c r="F14" s="173"/>
      <c r="G14" s="173">
        <v>2000</v>
      </c>
      <c r="H14" s="173"/>
      <c r="I14" s="213"/>
      <c r="J14" s="173"/>
      <c r="K14" s="218"/>
      <c r="L14" s="400">
        <v>2000</v>
      </c>
      <c r="M14" s="385"/>
      <c r="N14" s="268"/>
    </row>
    <row r="15" spans="1:14" ht="11.25" hidden="1" customHeight="1" x14ac:dyDescent="0.2">
      <c r="A15" s="72"/>
      <c r="B15" s="54"/>
      <c r="C15" s="8" t="s">
        <v>99</v>
      </c>
      <c r="D15" s="91" t="s">
        <v>596</v>
      </c>
      <c r="E15" s="172"/>
      <c r="F15" s="173"/>
      <c r="G15" s="173">
        <v>20000</v>
      </c>
      <c r="H15" s="173"/>
      <c r="I15" s="213"/>
      <c r="J15" s="173"/>
      <c r="K15" s="218"/>
      <c r="L15" s="400">
        <v>13000</v>
      </c>
      <c r="M15" s="385"/>
      <c r="N15" s="268"/>
    </row>
    <row r="16" spans="1:14" ht="12.75" customHeight="1" x14ac:dyDescent="0.2">
      <c r="A16" s="72"/>
      <c r="B16" s="54" t="s">
        <v>278</v>
      </c>
      <c r="C16" s="6" t="s">
        <v>30</v>
      </c>
      <c r="D16" s="92"/>
      <c r="E16" s="248">
        <f t="shared" ref="E16:N16" si="3">SUM(E17:E21)</f>
        <v>0</v>
      </c>
      <c r="F16" s="220">
        <f t="shared" si="3"/>
        <v>4800</v>
      </c>
      <c r="G16" s="220">
        <f t="shared" si="3"/>
        <v>74000</v>
      </c>
      <c r="H16" s="220">
        <f t="shared" si="3"/>
        <v>0</v>
      </c>
      <c r="I16" s="221">
        <f t="shared" si="3"/>
        <v>0</v>
      </c>
      <c r="J16" s="220">
        <f t="shared" si="3"/>
        <v>0</v>
      </c>
      <c r="K16" s="305">
        <f t="shared" si="3"/>
        <v>0</v>
      </c>
      <c r="L16" s="406">
        <f t="shared" si="3"/>
        <v>78800</v>
      </c>
      <c r="M16" s="274">
        <f t="shared" si="3"/>
        <v>82740</v>
      </c>
      <c r="N16" s="267">
        <f t="shared" si="3"/>
        <v>86680</v>
      </c>
    </row>
    <row r="17" spans="1:14" ht="16.5" hidden="1" customHeight="1" x14ac:dyDescent="0.2">
      <c r="A17" s="72"/>
      <c r="B17" s="54"/>
      <c r="C17" s="8" t="s">
        <v>81</v>
      </c>
      <c r="D17" s="108" t="s">
        <v>330</v>
      </c>
      <c r="E17" s="172"/>
      <c r="F17" s="173"/>
      <c r="G17" s="173">
        <v>25000</v>
      </c>
      <c r="H17" s="173"/>
      <c r="I17" s="213"/>
      <c r="J17" s="173"/>
      <c r="K17" s="218"/>
      <c r="L17" s="400">
        <f>SUM(E17:J17)</f>
        <v>25000</v>
      </c>
      <c r="M17" s="385">
        <f>L17*1.05</f>
        <v>26250</v>
      </c>
      <c r="N17" s="268">
        <f>L17*1.1</f>
        <v>27500.000000000004</v>
      </c>
    </row>
    <row r="18" spans="1:14" ht="11.25" hidden="1" customHeight="1" x14ac:dyDescent="0.2">
      <c r="A18" s="72"/>
      <c r="B18" s="54"/>
      <c r="C18" s="8" t="s">
        <v>87</v>
      </c>
      <c r="D18" s="91" t="s">
        <v>31</v>
      </c>
      <c r="E18" s="172"/>
      <c r="F18" s="173"/>
      <c r="G18" s="173">
        <v>20000</v>
      </c>
      <c r="H18" s="173"/>
      <c r="I18" s="213"/>
      <c r="J18" s="173"/>
      <c r="K18" s="218"/>
      <c r="L18" s="400">
        <f>SUM(E18:J18)</f>
        <v>20000</v>
      </c>
      <c r="M18" s="385">
        <f>L18*1.05</f>
        <v>21000</v>
      </c>
      <c r="N18" s="268">
        <f>L18*1.1</f>
        <v>22000</v>
      </c>
    </row>
    <row r="19" spans="1:14" ht="11.25" hidden="1" customHeight="1" x14ac:dyDescent="0.2">
      <c r="A19" s="72"/>
      <c r="B19" s="54"/>
      <c r="C19" s="8" t="s">
        <v>98</v>
      </c>
      <c r="D19" s="91" t="s">
        <v>329</v>
      </c>
      <c r="E19" s="172"/>
      <c r="F19" s="173">
        <v>4800</v>
      </c>
      <c r="G19" s="173">
        <v>22000</v>
      </c>
      <c r="H19" s="173"/>
      <c r="I19" s="213"/>
      <c r="J19" s="173"/>
      <c r="K19" s="218"/>
      <c r="L19" s="400">
        <f>SUM(E19:J19)</f>
        <v>26800</v>
      </c>
      <c r="M19" s="385">
        <f>L19*1.05</f>
        <v>28140</v>
      </c>
      <c r="N19" s="268">
        <f>L19*1.1</f>
        <v>29480.000000000004</v>
      </c>
    </row>
    <row r="20" spans="1:14" ht="11.25" hidden="1" customHeight="1" x14ac:dyDescent="0.2">
      <c r="A20" s="72"/>
      <c r="B20" s="54"/>
      <c r="C20" s="8" t="s">
        <v>99</v>
      </c>
      <c r="D20" s="91" t="s">
        <v>32</v>
      </c>
      <c r="E20" s="172"/>
      <c r="F20" s="173"/>
      <c r="G20" s="173">
        <v>5000</v>
      </c>
      <c r="H20" s="173"/>
      <c r="I20" s="213"/>
      <c r="J20" s="173"/>
      <c r="K20" s="218"/>
      <c r="L20" s="400">
        <f>SUM(E20:J20)</f>
        <v>5000</v>
      </c>
      <c r="M20" s="385">
        <f>L20*1.05</f>
        <v>5250</v>
      </c>
      <c r="N20" s="268">
        <f>L20*1.1</f>
        <v>5500</v>
      </c>
    </row>
    <row r="21" spans="1:14" ht="11.25" hidden="1" customHeight="1" x14ac:dyDescent="0.2">
      <c r="A21" s="72"/>
      <c r="B21" s="54"/>
      <c r="C21" s="8" t="s">
        <v>100</v>
      </c>
      <c r="D21" s="91" t="s">
        <v>297</v>
      </c>
      <c r="E21" s="172"/>
      <c r="F21" s="173"/>
      <c r="G21" s="173">
        <v>2000</v>
      </c>
      <c r="H21" s="173"/>
      <c r="I21" s="213"/>
      <c r="J21" s="173"/>
      <c r="K21" s="218"/>
      <c r="L21" s="400">
        <f>SUM(E21:J21)</f>
        <v>2000</v>
      </c>
      <c r="M21" s="385">
        <f>L21*1.05</f>
        <v>2100</v>
      </c>
      <c r="N21" s="268">
        <f>L21*1.1</f>
        <v>2200</v>
      </c>
    </row>
    <row r="22" spans="1:14" ht="12.75" customHeight="1" x14ac:dyDescent="0.2">
      <c r="A22" s="72"/>
      <c r="B22" s="6" t="s">
        <v>298</v>
      </c>
      <c r="C22" s="574" t="s">
        <v>327</v>
      </c>
      <c r="D22" s="580"/>
      <c r="E22" s="172"/>
      <c r="F22" s="173"/>
      <c r="G22" s="220">
        <f>SUM(G23:G24)</f>
        <v>10000</v>
      </c>
      <c r="H22" s="173"/>
      <c r="I22" s="213"/>
      <c r="J22" s="173"/>
      <c r="K22" s="218"/>
      <c r="L22" s="406">
        <f>SUM(L23:L24)</f>
        <v>10000</v>
      </c>
      <c r="M22" s="274">
        <f>SUM(M23:M24)</f>
        <v>10500</v>
      </c>
      <c r="N22" s="267">
        <f>SUM(N23:N24)</f>
        <v>11000</v>
      </c>
    </row>
    <row r="23" spans="1:14" ht="11.25" hidden="1" customHeight="1" x14ac:dyDescent="0.2">
      <c r="A23" s="72"/>
      <c r="B23" s="8"/>
      <c r="C23" s="8" t="s">
        <v>81</v>
      </c>
      <c r="D23" s="91" t="s">
        <v>328</v>
      </c>
      <c r="E23" s="172"/>
      <c r="F23" s="173"/>
      <c r="G23" s="173">
        <v>4000</v>
      </c>
      <c r="H23" s="173"/>
      <c r="I23" s="213"/>
      <c r="J23" s="173"/>
      <c r="K23" s="218"/>
      <c r="L23" s="400">
        <f>SUM(E23:J23)</f>
        <v>4000</v>
      </c>
      <c r="M23" s="385">
        <f>L23*1.05</f>
        <v>4200</v>
      </c>
      <c r="N23" s="268">
        <f>L23*1.1</f>
        <v>4400</v>
      </c>
    </row>
    <row r="24" spans="1:14" ht="11.25" hidden="1" customHeight="1" x14ac:dyDescent="0.2">
      <c r="A24" s="72"/>
      <c r="B24" s="8"/>
      <c r="C24" s="8" t="s">
        <v>87</v>
      </c>
      <c r="D24" s="91" t="s">
        <v>605</v>
      </c>
      <c r="E24" s="172"/>
      <c r="F24" s="173"/>
      <c r="G24" s="173">
        <v>6000</v>
      </c>
      <c r="H24" s="173"/>
      <c r="I24" s="213"/>
      <c r="J24" s="173"/>
      <c r="K24" s="218"/>
      <c r="L24" s="400">
        <f>SUM(E24:J24)</f>
        <v>6000</v>
      </c>
      <c r="M24" s="385">
        <f>L24*1.05</f>
        <v>6300</v>
      </c>
      <c r="N24" s="268">
        <f>L24*1.1</f>
        <v>6600.0000000000009</v>
      </c>
    </row>
    <row r="25" spans="1:14" s="5" customFormat="1" ht="12" x14ac:dyDescent="0.2">
      <c r="A25" s="56" t="s">
        <v>193</v>
      </c>
      <c r="B25" s="4" t="s">
        <v>222</v>
      </c>
      <c r="C25" s="4"/>
      <c r="D25" s="107"/>
      <c r="E25" s="163">
        <f>E26</f>
        <v>0</v>
      </c>
      <c r="F25" s="176">
        <f t="shared" ref="F25:L26" si="4">F26</f>
        <v>0</v>
      </c>
      <c r="G25" s="176">
        <f t="shared" si="4"/>
        <v>0</v>
      </c>
      <c r="H25" s="176">
        <f t="shared" si="4"/>
        <v>0</v>
      </c>
      <c r="I25" s="345">
        <f t="shared" si="4"/>
        <v>0</v>
      </c>
      <c r="J25" s="176">
        <f t="shared" si="4"/>
        <v>1500</v>
      </c>
      <c r="K25" s="215">
        <f t="shared" si="4"/>
        <v>0</v>
      </c>
      <c r="L25" s="421">
        <f t="shared" si="4"/>
        <v>1500</v>
      </c>
      <c r="M25" s="388">
        <f>M26</f>
        <v>1575</v>
      </c>
      <c r="N25" s="276">
        <f>N26</f>
        <v>1650.0000000000002</v>
      </c>
    </row>
    <row r="26" spans="1:14" s="11" customFormat="1" ht="12" customHeight="1" x14ac:dyDescent="0.15">
      <c r="A26" s="30"/>
      <c r="B26" s="6" t="s">
        <v>194</v>
      </c>
      <c r="C26" s="6" t="s">
        <v>33</v>
      </c>
      <c r="D26" s="92"/>
      <c r="E26" s="163">
        <f>E27</f>
        <v>0</v>
      </c>
      <c r="F26" s="176">
        <f t="shared" si="4"/>
        <v>0</v>
      </c>
      <c r="G26" s="176">
        <f t="shared" si="4"/>
        <v>0</v>
      </c>
      <c r="H26" s="176">
        <f t="shared" si="4"/>
        <v>0</v>
      </c>
      <c r="I26" s="345">
        <f t="shared" si="4"/>
        <v>0</v>
      </c>
      <c r="J26" s="176">
        <f t="shared" si="4"/>
        <v>1500</v>
      </c>
      <c r="K26" s="345">
        <f>K27</f>
        <v>0</v>
      </c>
      <c r="L26" s="406">
        <f>SUM(L27)</f>
        <v>1500</v>
      </c>
      <c r="M26" s="274">
        <f>SUM(M27)</f>
        <v>1575</v>
      </c>
      <c r="N26" s="220">
        <f>SUM(N27)</f>
        <v>1650.0000000000002</v>
      </c>
    </row>
    <row r="27" spans="1:14" s="11" customFormat="1" ht="13.5" hidden="1" thickBot="1" x14ac:dyDescent="0.25">
      <c r="A27" s="339"/>
      <c r="B27" s="340"/>
      <c r="C27" s="62" t="s">
        <v>81</v>
      </c>
      <c r="D27" s="341" t="s">
        <v>303</v>
      </c>
      <c r="E27" s="342"/>
      <c r="F27" s="343"/>
      <c r="G27" s="156"/>
      <c r="H27" s="343"/>
      <c r="I27" s="343"/>
      <c r="J27" s="222">
        <v>1500</v>
      </c>
      <c r="K27" s="479"/>
      <c r="L27" s="400">
        <f>SUM(E27:J27)</f>
        <v>1500</v>
      </c>
      <c r="M27" s="470">
        <f>L27*1.05</f>
        <v>1575</v>
      </c>
      <c r="N27" s="337">
        <f>L27*1.1</f>
        <v>1650.0000000000002</v>
      </c>
    </row>
    <row r="28" spans="1:14" s="12" customFormat="1" x14ac:dyDescent="0.2">
      <c r="A28" s="86"/>
      <c r="B28" s="86"/>
      <c r="C28" s="86"/>
      <c r="D28" s="86"/>
      <c r="E28" s="262"/>
      <c r="F28" s="262"/>
      <c r="G28" s="262"/>
      <c r="H28" s="262"/>
      <c r="I28" s="262"/>
      <c r="J28" s="262"/>
      <c r="K28" s="262"/>
      <c r="M28" s="262"/>
      <c r="N28" s="262"/>
    </row>
    <row r="29" spans="1:14" x14ac:dyDescent="0.2">
      <c r="A29" s="52"/>
      <c r="B29" s="52"/>
      <c r="C29" s="52"/>
      <c r="D29" s="3"/>
    </row>
    <row r="30" spans="1:14" x14ac:dyDescent="0.2">
      <c r="A30" s="3"/>
      <c r="B30" s="3"/>
      <c r="C30" s="3"/>
    </row>
    <row r="31" spans="1:14" x14ac:dyDescent="0.2">
      <c r="A31" s="3"/>
      <c r="B31" s="3"/>
      <c r="C31" s="3"/>
      <c r="D31" s="3"/>
    </row>
    <row r="32" spans="1:14" x14ac:dyDescent="0.2">
      <c r="A32" s="3"/>
      <c r="B32" s="3"/>
      <c r="C32" s="3"/>
      <c r="D32" s="3"/>
    </row>
    <row r="33" spans="1:4" x14ac:dyDescent="0.2">
      <c r="A33" s="3"/>
      <c r="B33" s="3"/>
      <c r="C33" s="3"/>
      <c r="D33" s="3"/>
    </row>
    <row r="34" spans="1:4" x14ac:dyDescent="0.2">
      <c r="A34" s="3"/>
      <c r="B34" s="3"/>
      <c r="C34" s="3"/>
      <c r="D34" s="3"/>
    </row>
    <row r="35" spans="1:4" x14ac:dyDescent="0.2">
      <c r="A35" s="3"/>
      <c r="B35" s="3"/>
      <c r="C35" s="3"/>
      <c r="D35" s="3"/>
    </row>
    <row r="36" spans="1:4" x14ac:dyDescent="0.2">
      <c r="A36" s="3"/>
      <c r="B36" s="3"/>
      <c r="C36" s="3"/>
      <c r="D36" s="3"/>
    </row>
    <row r="37" spans="1:4" x14ac:dyDescent="0.2">
      <c r="A37" s="3"/>
      <c r="B37" s="3"/>
      <c r="C37" s="3"/>
      <c r="D37" s="3"/>
    </row>
    <row r="38" spans="1:4" x14ac:dyDescent="0.2">
      <c r="A38" s="3"/>
      <c r="B38" s="3"/>
      <c r="C38" s="3"/>
      <c r="D38" s="3"/>
    </row>
    <row r="39" spans="1:4" x14ac:dyDescent="0.2">
      <c r="A39" s="51"/>
      <c r="B39" s="51"/>
      <c r="C39" s="51"/>
      <c r="D39" s="51"/>
    </row>
    <row r="40" spans="1:4" x14ac:dyDescent="0.2">
      <c r="A40" s="3"/>
      <c r="B40" s="3"/>
      <c r="C40" s="3"/>
      <c r="D40" s="3"/>
    </row>
    <row r="41" spans="1:4" x14ac:dyDescent="0.2">
      <c r="A41" s="3"/>
      <c r="B41" s="3"/>
      <c r="C41" s="3"/>
      <c r="D41" s="3"/>
    </row>
    <row r="42" spans="1:4" x14ac:dyDescent="0.2">
      <c r="A42" s="3"/>
      <c r="B42" s="3"/>
      <c r="C42" s="3"/>
      <c r="D42" s="3"/>
    </row>
    <row r="43" spans="1:4" x14ac:dyDescent="0.2">
      <c r="A43" s="49"/>
      <c r="B43" s="49"/>
      <c r="C43" s="49"/>
      <c r="D43" s="69"/>
    </row>
    <row r="44" spans="1:4" x14ac:dyDescent="0.2">
      <c r="A44" s="3"/>
      <c r="B44" s="3"/>
      <c r="C44" s="3"/>
      <c r="D44" s="70"/>
    </row>
    <row r="45" spans="1:4" x14ac:dyDescent="0.2">
      <c r="A45" s="3"/>
      <c r="B45" s="3"/>
      <c r="C45" s="3"/>
      <c r="D45" s="70"/>
    </row>
    <row r="46" spans="1:4" x14ac:dyDescent="0.2">
      <c r="A46" s="3"/>
      <c r="B46" s="3"/>
      <c r="C46" s="3"/>
      <c r="D46" s="70"/>
    </row>
    <row r="47" spans="1:4" x14ac:dyDescent="0.2">
      <c r="A47" s="3"/>
      <c r="B47" s="3"/>
      <c r="C47" s="3"/>
      <c r="D47" s="70"/>
    </row>
    <row r="48" spans="1:4" x14ac:dyDescent="0.2">
      <c r="A48" s="49"/>
      <c r="B48" s="49"/>
      <c r="C48" s="49"/>
      <c r="D48" s="69"/>
    </row>
    <row r="49" spans="1:4" x14ac:dyDescent="0.2">
      <c r="A49" s="3"/>
      <c r="B49" s="3"/>
      <c r="C49" s="3"/>
      <c r="D49" s="70"/>
    </row>
    <row r="50" spans="1:4" x14ac:dyDescent="0.2">
      <c r="A50" s="7"/>
      <c r="B50" s="7"/>
      <c r="C50" s="7"/>
      <c r="D50" s="7"/>
    </row>
    <row r="51" spans="1:4" x14ac:dyDescent="0.2">
      <c r="C51" s="7"/>
      <c r="D51" s="71"/>
    </row>
  </sheetData>
  <mergeCells count="10">
    <mergeCell ref="A1:D1"/>
    <mergeCell ref="A6:D6"/>
    <mergeCell ref="A3:D5"/>
    <mergeCell ref="A2:D2"/>
    <mergeCell ref="C22:D22"/>
    <mergeCell ref="B7:D7"/>
    <mergeCell ref="C8:D8"/>
    <mergeCell ref="M3:M5"/>
    <mergeCell ref="N3:N5"/>
    <mergeCell ref="E3:L3"/>
  </mergeCells>
  <phoneticPr fontId="0" type="noConversion"/>
  <pageMargins left="0.19685039370078741" right="0.19685039370078741" top="0.74803149606299213" bottom="0.74803149606299213" header="0.31496062992125984" footer="0.31496062992125984"/>
  <pageSetup paperSize="9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1"/>
  <sheetViews>
    <sheetView zoomScaleNormal="100" workbookViewId="0">
      <selection activeCell="A2" sqref="A2:D2"/>
    </sheetView>
  </sheetViews>
  <sheetFormatPr defaultRowHeight="12.75" x14ac:dyDescent="0.2"/>
  <cols>
    <col min="1" max="1" width="2.42578125" style="2" customWidth="1"/>
    <col min="2" max="2" width="3.85546875" style="2" customWidth="1"/>
    <col min="3" max="3" width="2.7109375" style="2" customWidth="1"/>
    <col min="4" max="4" width="31.7109375" style="2" customWidth="1"/>
    <col min="5" max="5" width="8.7109375" style="232" customWidth="1"/>
    <col min="6" max="6" width="7" style="232" customWidth="1"/>
    <col min="7" max="7" width="6.85546875" style="232" customWidth="1"/>
    <col min="8" max="8" width="4.7109375" style="232" customWidth="1"/>
    <col min="9" max="9" width="3.42578125" style="232" customWidth="1"/>
    <col min="10" max="10" width="6.85546875" style="232" customWidth="1"/>
    <col min="11" max="11" width="3.28515625" style="232" customWidth="1"/>
    <col min="12" max="12" width="8" style="2" customWidth="1"/>
    <col min="13" max="14" width="9.7109375" style="232" hidden="1" customWidth="1"/>
    <col min="15" max="16384" width="9.140625" style="2"/>
  </cols>
  <sheetData>
    <row r="1" spans="1:14" ht="15.75" customHeight="1" x14ac:dyDescent="0.3">
      <c r="A1" s="1" t="s">
        <v>154</v>
      </c>
      <c r="B1" s="1"/>
      <c r="C1" s="1"/>
      <c r="D1" s="1"/>
    </row>
    <row r="2" spans="1:14" ht="13.5" thickBot="1" x14ac:dyDescent="0.25">
      <c r="A2" s="655"/>
      <c r="B2" s="656"/>
      <c r="C2" s="656"/>
      <c r="D2" s="657"/>
    </row>
    <row r="3" spans="1:14" customFormat="1" ht="13.5" customHeight="1" thickBot="1" x14ac:dyDescent="0.25">
      <c r="A3" s="566" t="s">
        <v>538</v>
      </c>
      <c r="B3" s="567"/>
      <c r="C3" s="567"/>
      <c r="D3" s="599"/>
      <c r="E3" s="661" t="s">
        <v>600</v>
      </c>
      <c r="F3" s="593"/>
      <c r="G3" s="593"/>
      <c r="H3" s="593"/>
      <c r="I3" s="593"/>
      <c r="J3" s="593"/>
      <c r="K3" s="593"/>
      <c r="L3" s="662"/>
      <c r="M3" s="666" t="s">
        <v>309</v>
      </c>
      <c r="N3" s="629" t="s">
        <v>310</v>
      </c>
    </row>
    <row r="4" spans="1:14" customFormat="1" x14ac:dyDescent="0.2">
      <c r="A4" s="568"/>
      <c r="B4" s="628"/>
      <c r="C4" s="628"/>
      <c r="D4" s="570"/>
      <c r="E4" s="381">
        <v>610</v>
      </c>
      <c r="F4" s="263">
        <v>620</v>
      </c>
      <c r="G4" s="263">
        <v>630</v>
      </c>
      <c r="H4" s="263">
        <v>640</v>
      </c>
      <c r="I4" s="263">
        <v>650</v>
      </c>
      <c r="J4" s="263">
        <v>700</v>
      </c>
      <c r="K4" s="346">
        <v>800</v>
      </c>
      <c r="L4" s="486" t="s">
        <v>95</v>
      </c>
      <c r="M4" s="618"/>
      <c r="N4" s="630"/>
    </row>
    <row r="5" spans="1:14" customFormat="1" ht="13.5" thickBot="1" x14ac:dyDescent="0.25">
      <c r="A5" s="571"/>
      <c r="B5" s="572"/>
      <c r="C5" s="572"/>
      <c r="D5" s="573"/>
      <c r="E5" s="382"/>
      <c r="F5" s="264"/>
      <c r="G5" s="264"/>
      <c r="H5" s="264"/>
      <c r="I5" s="264"/>
      <c r="J5" s="264"/>
      <c r="K5" s="347"/>
      <c r="L5" s="486"/>
      <c r="M5" s="619"/>
      <c r="N5" s="631"/>
    </row>
    <row r="6" spans="1:14" ht="18" customHeight="1" thickBot="1" x14ac:dyDescent="0.25">
      <c r="A6" s="81" t="s">
        <v>154</v>
      </c>
      <c r="B6" s="81"/>
      <c r="C6" s="81"/>
      <c r="D6" s="81"/>
      <c r="E6" s="383">
        <f t="shared" ref="E6:N6" si="0">SUM(E7,E31,E55,E67,E86)</f>
        <v>1507834</v>
      </c>
      <c r="F6" s="265">
        <f t="shared" si="0"/>
        <v>531079</v>
      </c>
      <c r="G6" s="265">
        <f t="shared" si="0"/>
        <v>395510</v>
      </c>
      <c r="H6" s="265">
        <f t="shared" si="0"/>
        <v>200</v>
      </c>
      <c r="I6" s="265">
        <f t="shared" si="0"/>
        <v>0</v>
      </c>
      <c r="J6" s="265">
        <f t="shared" si="0"/>
        <v>0</v>
      </c>
      <c r="K6" s="399">
        <f t="shared" si="0"/>
        <v>0</v>
      </c>
      <c r="L6" s="487">
        <f t="shared" si="0"/>
        <v>2434623</v>
      </c>
      <c r="M6" s="383">
        <f t="shared" si="0"/>
        <v>2483200.65</v>
      </c>
      <c r="N6" s="399">
        <f t="shared" si="0"/>
        <v>2601448.2999999998</v>
      </c>
    </row>
    <row r="7" spans="1:14" s="5" customFormat="1" ht="24.75" customHeight="1" x14ac:dyDescent="0.2">
      <c r="A7" s="75" t="s">
        <v>155</v>
      </c>
      <c r="B7" s="663" t="s">
        <v>231</v>
      </c>
      <c r="C7" s="664"/>
      <c r="D7" s="665"/>
      <c r="E7" s="384">
        <f t="shared" ref="E7:N7" si="1">SUM(E8,E15,E24)</f>
        <v>327410</v>
      </c>
      <c r="F7" s="266">
        <f t="shared" si="1"/>
        <v>114429</v>
      </c>
      <c r="G7" s="349">
        <f t="shared" si="1"/>
        <v>75540</v>
      </c>
      <c r="H7" s="266">
        <f t="shared" si="1"/>
        <v>0</v>
      </c>
      <c r="I7" s="266">
        <f t="shared" si="1"/>
        <v>0</v>
      </c>
      <c r="J7" s="266">
        <f t="shared" si="1"/>
        <v>0</v>
      </c>
      <c r="K7" s="481">
        <f t="shared" si="1"/>
        <v>0</v>
      </c>
      <c r="L7" s="459">
        <f t="shared" si="1"/>
        <v>517379</v>
      </c>
      <c r="M7" s="384">
        <f t="shared" si="1"/>
        <v>543247.95000000007</v>
      </c>
      <c r="N7" s="349">
        <f t="shared" si="1"/>
        <v>569116.9</v>
      </c>
    </row>
    <row r="8" spans="1:14" s="7" customFormat="1" ht="12" customHeight="1" x14ac:dyDescent="0.2">
      <c r="A8" s="30"/>
      <c r="B8" s="6" t="s">
        <v>156</v>
      </c>
      <c r="C8" s="6" t="s">
        <v>379</v>
      </c>
      <c r="D8" s="35"/>
      <c r="E8" s="274">
        <f t="shared" ref="E8:N8" si="2">SUM(E9:E14)</f>
        <v>108924</v>
      </c>
      <c r="F8" s="267">
        <f t="shared" si="2"/>
        <v>38069</v>
      </c>
      <c r="G8" s="350">
        <f>SUM(G9:G14)</f>
        <v>23602</v>
      </c>
      <c r="H8" s="267">
        <f t="shared" si="2"/>
        <v>0</v>
      </c>
      <c r="I8" s="267">
        <f t="shared" si="2"/>
        <v>0</v>
      </c>
      <c r="J8" s="267">
        <f>SUM(J9:J14)</f>
        <v>0</v>
      </c>
      <c r="K8" s="348">
        <f>SUM(K9:K14)</f>
        <v>0</v>
      </c>
      <c r="L8" s="488">
        <f>SUM(L9:L14)</f>
        <v>170595</v>
      </c>
      <c r="M8" s="274">
        <f t="shared" si="2"/>
        <v>179124.75000000003</v>
      </c>
      <c r="N8" s="350">
        <f t="shared" si="2"/>
        <v>187654.50000000003</v>
      </c>
    </row>
    <row r="9" spans="1:14" ht="12.75" hidden="1" customHeight="1" x14ac:dyDescent="0.2">
      <c r="A9" s="58"/>
      <c r="B9" s="8"/>
      <c r="C9" s="8" t="s">
        <v>81</v>
      </c>
      <c r="D9" s="59" t="s">
        <v>366</v>
      </c>
      <c r="E9" s="275">
        <v>108924</v>
      </c>
      <c r="F9" s="268"/>
      <c r="G9" s="351"/>
      <c r="H9" s="270"/>
      <c r="I9" s="269"/>
      <c r="J9" s="269"/>
      <c r="K9" s="389"/>
      <c r="L9" s="460">
        <f t="shared" ref="L9:L30" si="3">SUM(E9:J9)</f>
        <v>108924</v>
      </c>
      <c r="M9" s="385">
        <f t="shared" ref="M9:M14" si="4">L9*1.05</f>
        <v>114370.20000000001</v>
      </c>
      <c r="N9" s="353">
        <f t="shared" ref="N9:N14" si="5">L9*1.1</f>
        <v>119816.40000000001</v>
      </c>
    </row>
    <row r="10" spans="1:14" ht="12.75" hidden="1" customHeight="1" x14ac:dyDescent="0.2">
      <c r="A10" s="58"/>
      <c r="B10" s="8"/>
      <c r="C10" s="166" t="s">
        <v>87</v>
      </c>
      <c r="D10" s="59" t="s">
        <v>367</v>
      </c>
      <c r="E10" s="275"/>
      <c r="F10" s="269">
        <v>38069</v>
      </c>
      <c r="G10" s="351"/>
      <c r="H10" s="271"/>
      <c r="I10" s="269"/>
      <c r="J10" s="269"/>
      <c r="K10" s="389"/>
      <c r="L10" s="460">
        <f t="shared" si="3"/>
        <v>38069</v>
      </c>
      <c r="M10" s="385">
        <f t="shared" si="4"/>
        <v>39972.450000000004</v>
      </c>
      <c r="N10" s="353">
        <f t="shared" si="5"/>
        <v>41875.9</v>
      </c>
    </row>
    <row r="11" spans="1:14" ht="12.75" hidden="1" customHeight="1" x14ac:dyDescent="0.2">
      <c r="A11" s="58"/>
      <c r="B11" s="8"/>
      <c r="C11" s="166" t="s">
        <v>98</v>
      </c>
      <c r="D11" s="59" t="s">
        <v>368</v>
      </c>
      <c r="E11" s="275"/>
      <c r="F11" s="269"/>
      <c r="G11" s="351">
        <v>1090</v>
      </c>
      <c r="H11" s="271"/>
      <c r="I11" s="269"/>
      <c r="J11" s="269"/>
      <c r="K11" s="389"/>
      <c r="L11" s="460">
        <f t="shared" si="3"/>
        <v>1090</v>
      </c>
      <c r="M11" s="385">
        <f t="shared" si="4"/>
        <v>1144.5</v>
      </c>
      <c r="N11" s="353">
        <f t="shared" si="5"/>
        <v>1199</v>
      </c>
    </row>
    <row r="12" spans="1:14" ht="12.75" hidden="1" customHeight="1" x14ac:dyDescent="0.2">
      <c r="A12" s="58"/>
      <c r="B12" s="8"/>
      <c r="C12" s="166" t="s">
        <v>99</v>
      </c>
      <c r="D12" s="59" t="s">
        <v>369</v>
      </c>
      <c r="E12" s="275"/>
      <c r="F12" s="269"/>
      <c r="G12" s="351">
        <v>3445</v>
      </c>
      <c r="H12" s="269"/>
      <c r="I12" s="269"/>
      <c r="J12" s="269"/>
      <c r="K12" s="389"/>
      <c r="L12" s="460">
        <f t="shared" si="3"/>
        <v>3445</v>
      </c>
      <c r="M12" s="385">
        <f t="shared" si="4"/>
        <v>3617.25</v>
      </c>
      <c r="N12" s="353">
        <f t="shared" si="5"/>
        <v>3789.5000000000005</v>
      </c>
    </row>
    <row r="13" spans="1:14" ht="12.75" hidden="1" customHeight="1" x14ac:dyDescent="0.2">
      <c r="A13" s="58"/>
      <c r="B13" s="8"/>
      <c r="C13" s="179" t="s">
        <v>100</v>
      </c>
      <c r="D13" s="59" t="s">
        <v>370</v>
      </c>
      <c r="E13" s="275"/>
      <c r="F13" s="269"/>
      <c r="G13" s="351">
        <v>4067</v>
      </c>
      <c r="H13" s="269"/>
      <c r="I13" s="269"/>
      <c r="J13" s="269"/>
      <c r="K13" s="389"/>
      <c r="L13" s="460">
        <f t="shared" si="3"/>
        <v>4067</v>
      </c>
      <c r="M13" s="385">
        <f t="shared" si="4"/>
        <v>4270.3500000000004</v>
      </c>
      <c r="N13" s="353">
        <f t="shared" si="5"/>
        <v>4473.7000000000007</v>
      </c>
    </row>
    <row r="14" spans="1:14" ht="12.75" hidden="1" customHeight="1" x14ac:dyDescent="0.2">
      <c r="A14" s="58"/>
      <c r="B14" s="8"/>
      <c r="C14" s="166" t="s">
        <v>105</v>
      </c>
      <c r="D14" s="164" t="s">
        <v>555</v>
      </c>
      <c r="E14" s="275"/>
      <c r="F14" s="269"/>
      <c r="G14" s="254">
        <v>15000</v>
      </c>
      <c r="H14" s="269"/>
      <c r="I14" s="269"/>
      <c r="J14" s="269"/>
      <c r="K14" s="389"/>
      <c r="L14" s="460">
        <f t="shared" si="3"/>
        <v>15000</v>
      </c>
      <c r="M14" s="385">
        <f t="shared" si="4"/>
        <v>15750</v>
      </c>
      <c r="N14" s="353">
        <f t="shared" si="5"/>
        <v>16500</v>
      </c>
    </row>
    <row r="15" spans="1:14" s="7" customFormat="1" ht="12" customHeight="1" x14ac:dyDescent="0.2">
      <c r="A15" s="30"/>
      <c r="B15" s="6" t="s">
        <v>157</v>
      </c>
      <c r="C15" s="574" t="s">
        <v>378</v>
      </c>
      <c r="D15" s="651"/>
      <c r="E15" s="274">
        <f t="shared" ref="E15:N15" si="6">SUM(E16:E23)</f>
        <v>121948</v>
      </c>
      <c r="F15" s="267">
        <f t="shared" si="6"/>
        <v>42620</v>
      </c>
      <c r="G15" s="350">
        <f t="shared" si="6"/>
        <v>25479</v>
      </c>
      <c r="H15" s="267">
        <f t="shared" si="6"/>
        <v>0</v>
      </c>
      <c r="I15" s="267">
        <f t="shared" si="6"/>
        <v>0</v>
      </c>
      <c r="J15" s="267">
        <f>SUM(J16:J23)</f>
        <v>0</v>
      </c>
      <c r="K15" s="348">
        <f>SUM(K16:K23)</f>
        <v>0</v>
      </c>
      <c r="L15" s="488">
        <f>SUM(L16:L23)</f>
        <v>190047</v>
      </c>
      <c r="M15" s="274">
        <f t="shared" si="6"/>
        <v>199549.35000000003</v>
      </c>
      <c r="N15" s="350">
        <f t="shared" si="6"/>
        <v>209051.7</v>
      </c>
    </row>
    <row r="16" spans="1:14" ht="12.75" hidden="1" customHeight="1" x14ac:dyDescent="0.2">
      <c r="A16" s="58"/>
      <c r="B16" s="8"/>
      <c r="C16" s="8" t="s">
        <v>81</v>
      </c>
      <c r="D16" s="59" t="s">
        <v>366</v>
      </c>
      <c r="E16" s="275">
        <v>121948</v>
      </c>
      <c r="F16" s="269"/>
      <c r="G16" s="351"/>
      <c r="H16" s="271"/>
      <c r="I16" s="269"/>
      <c r="J16" s="269"/>
      <c r="K16" s="389"/>
      <c r="L16" s="460">
        <f t="shared" si="3"/>
        <v>121948</v>
      </c>
      <c r="M16" s="385">
        <f t="shared" ref="M16:M23" si="7">L16*1.05</f>
        <v>128045.40000000001</v>
      </c>
      <c r="N16" s="353">
        <f t="shared" ref="N16:N23" si="8">L16*1.1</f>
        <v>134142.80000000002</v>
      </c>
    </row>
    <row r="17" spans="1:22" ht="12.75" hidden="1" customHeight="1" x14ac:dyDescent="0.2">
      <c r="A17" s="58"/>
      <c r="B17" s="8"/>
      <c r="C17" s="166" t="s">
        <v>87</v>
      </c>
      <c r="D17" s="59" t="s">
        <v>367</v>
      </c>
      <c r="E17" s="275"/>
      <c r="F17" s="269">
        <v>42620</v>
      </c>
      <c r="G17" s="351"/>
      <c r="H17" s="271"/>
      <c r="I17" s="269"/>
      <c r="J17" s="269"/>
      <c r="K17" s="389"/>
      <c r="L17" s="460">
        <f t="shared" si="3"/>
        <v>42620</v>
      </c>
      <c r="M17" s="385">
        <f t="shared" si="7"/>
        <v>44751</v>
      </c>
      <c r="N17" s="353">
        <f t="shared" si="8"/>
        <v>46882.000000000007</v>
      </c>
    </row>
    <row r="18" spans="1:22" ht="12.75" hidden="1" customHeight="1" x14ac:dyDescent="0.2">
      <c r="A18" s="58"/>
      <c r="B18" s="8"/>
      <c r="C18" s="166" t="s">
        <v>98</v>
      </c>
      <c r="D18" s="59" t="s">
        <v>368</v>
      </c>
      <c r="E18" s="275"/>
      <c r="F18" s="269"/>
      <c r="G18" s="351">
        <v>1220</v>
      </c>
      <c r="H18" s="271"/>
      <c r="I18" s="269"/>
      <c r="J18" s="269"/>
      <c r="K18" s="389"/>
      <c r="L18" s="460">
        <f t="shared" si="3"/>
        <v>1220</v>
      </c>
      <c r="M18" s="385">
        <f t="shared" si="7"/>
        <v>1281</v>
      </c>
      <c r="N18" s="353">
        <f t="shared" si="8"/>
        <v>1342</v>
      </c>
      <c r="Q18" s="449"/>
      <c r="R18" s="449"/>
      <c r="S18" s="449"/>
      <c r="T18" s="543"/>
      <c r="U18" s="449"/>
      <c r="V18" s="449"/>
    </row>
    <row r="19" spans="1:22" ht="12.75" hidden="1" customHeight="1" x14ac:dyDescent="0.2">
      <c r="A19" s="58"/>
      <c r="B19" s="8"/>
      <c r="C19" s="166" t="s">
        <v>99</v>
      </c>
      <c r="D19" s="59" t="s">
        <v>369</v>
      </c>
      <c r="E19" s="385"/>
      <c r="F19" s="269"/>
      <c r="G19" s="351">
        <v>3445</v>
      </c>
      <c r="H19" s="271"/>
      <c r="I19" s="269"/>
      <c r="J19" s="269"/>
      <c r="K19" s="389"/>
      <c r="L19" s="460">
        <f t="shared" si="3"/>
        <v>3445</v>
      </c>
      <c r="M19" s="385">
        <f t="shared" si="7"/>
        <v>3617.25</v>
      </c>
      <c r="N19" s="353">
        <f t="shared" si="8"/>
        <v>3789.5000000000005</v>
      </c>
      <c r="Q19" s="449"/>
      <c r="R19" s="449"/>
      <c r="S19" s="449"/>
      <c r="T19" s="543"/>
      <c r="U19" s="449"/>
      <c r="V19" s="449"/>
    </row>
    <row r="20" spans="1:22" ht="12.75" hidden="1" customHeight="1" x14ac:dyDescent="0.2">
      <c r="A20" s="58"/>
      <c r="B20" s="8"/>
      <c r="C20" s="166" t="s">
        <v>100</v>
      </c>
      <c r="D20" s="59" t="s">
        <v>370</v>
      </c>
      <c r="E20" s="275"/>
      <c r="F20" s="269"/>
      <c r="G20" s="351">
        <v>4814</v>
      </c>
      <c r="H20" s="271"/>
      <c r="I20" s="269"/>
      <c r="J20" s="269"/>
      <c r="K20" s="389"/>
      <c r="L20" s="460">
        <f t="shared" si="3"/>
        <v>4814</v>
      </c>
      <c r="M20" s="385">
        <f t="shared" si="7"/>
        <v>5054.7</v>
      </c>
      <c r="N20" s="353">
        <f t="shared" si="8"/>
        <v>5295.4000000000005</v>
      </c>
    </row>
    <row r="21" spans="1:22" ht="12.75" hidden="1" customHeight="1" x14ac:dyDescent="0.2">
      <c r="A21" s="58"/>
      <c r="B21" s="8"/>
      <c r="C21" s="166" t="s">
        <v>105</v>
      </c>
      <c r="D21" s="164" t="s">
        <v>556</v>
      </c>
      <c r="E21" s="275"/>
      <c r="F21" s="269"/>
      <c r="G21" s="351">
        <v>15000</v>
      </c>
      <c r="H21" s="271"/>
      <c r="I21" s="269"/>
      <c r="J21" s="269"/>
      <c r="K21" s="389"/>
      <c r="L21" s="460">
        <f t="shared" si="3"/>
        <v>15000</v>
      </c>
      <c r="M21" s="385">
        <f t="shared" si="7"/>
        <v>15750</v>
      </c>
      <c r="N21" s="353">
        <f t="shared" si="8"/>
        <v>16500</v>
      </c>
    </row>
    <row r="22" spans="1:22" ht="12.75" hidden="1" customHeight="1" x14ac:dyDescent="0.2">
      <c r="A22" s="58"/>
      <c r="B22" s="8"/>
      <c r="C22" s="179" t="s">
        <v>106</v>
      </c>
      <c r="D22" s="59" t="s">
        <v>371</v>
      </c>
      <c r="E22" s="386"/>
      <c r="F22" s="272"/>
      <c r="G22" s="524">
        <v>1000</v>
      </c>
      <c r="H22" s="271"/>
      <c r="I22" s="269"/>
      <c r="J22" s="269"/>
      <c r="K22" s="389"/>
      <c r="L22" s="460">
        <f t="shared" si="3"/>
        <v>1000</v>
      </c>
      <c r="M22" s="385">
        <f t="shared" si="7"/>
        <v>1050</v>
      </c>
      <c r="N22" s="353">
        <f t="shared" si="8"/>
        <v>1100</v>
      </c>
    </row>
    <row r="23" spans="1:22" ht="12.75" hidden="1" customHeight="1" x14ac:dyDescent="0.2">
      <c r="A23" s="58"/>
      <c r="B23" s="8"/>
      <c r="C23" s="166" t="s">
        <v>108</v>
      </c>
      <c r="D23" s="59" t="s">
        <v>372</v>
      </c>
      <c r="E23" s="275"/>
      <c r="F23" s="269"/>
      <c r="G23" s="351">
        <v>0</v>
      </c>
      <c r="H23" s="271"/>
      <c r="I23" s="269"/>
      <c r="J23" s="269"/>
      <c r="K23" s="389"/>
      <c r="L23" s="460">
        <f t="shared" si="3"/>
        <v>0</v>
      </c>
      <c r="M23" s="385">
        <f t="shared" si="7"/>
        <v>0</v>
      </c>
      <c r="N23" s="353">
        <f t="shared" si="8"/>
        <v>0</v>
      </c>
    </row>
    <row r="24" spans="1:22" s="7" customFormat="1" ht="12.75" customHeight="1" x14ac:dyDescent="0.2">
      <c r="A24" s="30"/>
      <c r="B24" s="6" t="s">
        <v>232</v>
      </c>
      <c r="C24" s="574" t="s">
        <v>233</v>
      </c>
      <c r="D24" s="651"/>
      <c r="E24" s="274">
        <f t="shared" ref="E24:N24" si="9">SUM(E25:E30)</f>
        <v>96538</v>
      </c>
      <c r="F24" s="267">
        <f t="shared" si="9"/>
        <v>33740</v>
      </c>
      <c r="G24" s="350">
        <f t="shared" si="9"/>
        <v>26459</v>
      </c>
      <c r="H24" s="267">
        <f t="shared" si="9"/>
        <v>0</v>
      </c>
      <c r="I24" s="267">
        <f t="shared" si="9"/>
        <v>0</v>
      </c>
      <c r="J24" s="267">
        <f t="shared" si="9"/>
        <v>0</v>
      </c>
      <c r="K24" s="348">
        <f t="shared" si="9"/>
        <v>0</v>
      </c>
      <c r="L24" s="488">
        <f t="shared" si="9"/>
        <v>156737</v>
      </c>
      <c r="M24" s="274">
        <f t="shared" si="9"/>
        <v>164573.85</v>
      </c>
      <c r="N24" s="350">
        <f t="shared" si="9"/>
        <v>172410.69999999998</v>
      </c>
    </row>
    <row r="25" spans="1:22" ht="1.5" customHeight="1" x14ac:dyDescent="0.2">
      <c r="A25" s="58"/>
      <c r="B25" s="8"/>
      <c r="C25" s="8" t="s">
        <v>81</v>
      </c>
      <c r="D25" s="59" t="s">
        <v>366</v>
      </c>
      <c r="E25" s="275">
        <v>96538</v>
      </c>
      <c r="F25" s="269"/>
      <c r="G25" s="351"/>
      <c r="H25" s="269"/>
      <c r="I25" s="269"/>
      <c r="J25" s="269"/>
      <c r="K25" s="389"/>
      <c r="L25" s="460">
        <f t="shared" si="3"/>
        <v>96538</v>
      </c>
      <c r="M25" s="385">
        <f t="shared" ref="M25:M30" si="10">L25*1.05</f>
        <v>101364.90000000001</v>
      </c>
      <c r="N25" s="353">
        <f t="shared" ref="N25:N30" si="11">L25*1.1</f>
        <v>106191.8</v>
      </c>
    </row>
    <row r="26" spans="1:22" ht="12.75" hidden="1" customHeight="1" x14ac:dyDescent="0.2">
      <c r="A26" s="58"/>
      <c r="B26" s="8"/>
      <c r="C26" s="8" t="s">
        <v>87</v>
      </c>
      <c r="D26" s="59" t="s">
        <v>367</v>
      </c>
      <c r="E26" s="275"/>
      <c r="F26" s="269">
        <v>33740</v>
      </c>
      <c r="G26" s="351"/>
      <c r="H26" s="269"/>
      <c r="I26" s="269"/>
      <c r="J26" s="269"/>
      <c r="K26" s="389"/>
      <c r="L26" s="460">
        <f t="shared" si="3"/>
        <v>33740</v>
      </c>
      <c r="M26" s="385">
        <f t="shared" si="10"/>
        <v>35427</v>
      </c>
      <c r="N26" s="353">
        <f t="shared" si="11"/>
        <v>37114</v>
      </c>
    </row>
    <row r="27" spans="1:22" ht="12.75" hidden="1" customHeight="1" x14ac:dyDescent="0.2">
      <c r="A27" s="58"/>
      <c r="B27" s="8"/>
      <c r="C27" s="166" t="s">
        <v>98</v>
      </c>
      <c r="D27" s="59" t="s">
        <v>368</v>
      </c>
      <c r="E27" s="275"/>
      <c r="F27" s="269"/>
      <c r="G27" s="351">
        <v>965</v>
      </c>
      <c r="H27" s="269"/>
      <c r="I27" s="269"/>
      <c r="J27" s="269"/>
      <c r="K27" s="389"/>
      <c r="L27" s="460">
        <f t="shared" si="3"/>
        <v>965</v>
      </c>
      <c r="M27" s="385">
        <f t="shared" si="10"/>
        <v>1013.25</v>
      </c>
      <c r="N27" s="353">
        <f t="shared" si="11"/>
        <v>1061.5</v>
      </c>
    </row>
    <row r="28" spans="1:22" ht="12.75" hidden="1" customHeight="1" x14ac:dyDescent="0.2">
      <c r="A28" s="58"/>
      <c r="B28" s="8"/>
      <c r="C28" s="166" t="s">
        <v>99</v>
      </c>
      <c r="D28" s="59" t="s">
        <v>369</v>
      </c>
      <c r="E28" s="275"/>
      <c r="F28" s="269"/>
      <c r="G28" s="351">
        <v>3253</v>
      </c>
      <c r="H28" s="269"/>
      <c r="I28" s="269"/>
      <c r="J28" s="269"/>
      <c r="K28" s="389"/>
      <c r="L28" s="460">
        <f t="shared" si="3"/>
        <v>3253</v>
      </c>
      <c r="M28" s="385">
        <f t="shared" si="10"/>
        <v>3415.65</v>
      </c>
      <c r="N28" s="353">
        <f t="shared" si="11"/>
        <v>3578.3</v>
      </c>
    </row>
    <row r="29" spans="1:22" ht="12.75" hidden="1" customHeight="1" x14ac:dyDescent="0.2">
      <c r="A29" s="58"/>
      <c r="B29" s="8"/>
      <c r="C29" s="166" t="s">
        <v>100</v>
      </c>
      <c r="D29" s="59" t="s">
        <v>370</v>
      </c>
      <c r="E29" s="275"/>
      <c r="F29" s="269"/>
      <c r="G29" s="351">
        <v>2241</v>
      </c>
      <c r="H29" s="269"/>
      <c r="I29" s="269"/>
      <c r="J29" s="269"/>
      <c r="K29" s="389"/>
      <c r="L29" s="460">
        <f t="shared" si="3"/>
        <v>2241</v>
      </c>
      <c r="M29" s="385">
        <f t="shared" si="10"/>
        <v>2353.0500000000002</v>
      </c>
      <c r="N29" s="353">
        <f t="shared" si="11"/>
        <v>2465.1000000000004</v>
      </c>
    </row>
    <row r="30" spans="1:22" ht="12.75" hidden="1" customHeight="1" x14ac:dyDescent="0.2">
      <c r="A30" s="58"/>
      <c r="B30" s="8"/>
      <c r="C30" s="166" t="s">
        <v>105</v>
      </c>
      <c r="D30" s="164" t="s">
        <v>556</v>
      </c>
      <c r="E30" s="275"/>
      <c r="F30" s="269"/>
      <c r="G30" s="351">
        <v>20000</v>
      </c>
      <c r="H30" s="269"/>
      <c r="I30" s="269"/>
      <c r="J30" s="269"/>
      <c r="K30" s="389"/>
      <c r="L30" s="460">
        <f t="shared" si="3"/>
        <v>20000</v>
      </c>
      <c r="M30" s="385">
        <f t="shared" si="10"/>
        <v>21000</v>
      </c>
      <c r="N30" s="353">
        <f t="shared" si="11"/>
        <v>22000</v>
      </c>
    </row>
    <row r="31" spans="1:22" s="5" customFormat="1" ht="28.5" customHeight="1" x14ac:dyDescent="0.2">
      <c r="A31" s="56" t="s">
        <v>158</v>
      </c>
      <c r="B31" s="658" t="s">
        <v>234</v>
      </c>
      <c r="C31" s="659"/>
      <c r="D31" s="660"/>
      <c r="E31" s="387">
        <f t="shared" ref="E31:N31" si="12">SUM(E32,E44)</f>
        <v>858791</v>
      </c>
      <c r="F31" s="273">
        <f t="shared" si="12"/>
        <v>299745</v>
      </c>
      <c r="G31" s="352">
        <f t="shared" si="12"/>
        <v>192805</v>
      </c>
      <c r="H31" s="273">
        <f t="shared" si="12"/>
        <v>0</v>
      </c>
      <c r="I31" s="273">
        <f t="shared" si="12"/>
        <v>0</v>
      </c>
      <c r="J31" s="273">
        <f t="shared" si="12"/>
        <v>0</v>
      </c>
      <c r="K31" s="482">
        <f t="shared" si="12"/>
        <v>0</v>
      </c>
      <c r="L31" s="459">
        <f t="shared" si="12"/>
        <v>1351341</v>
      </c>
      <c r="M31" s="387">
        <f t="shared" si="12"/>
        <v>1418908.05</v>
      </c>
      <c r="N31" s="352">
        <f t="shared" si="12"/>
        <v>1486475.1</v>
      </c>
    </row>
    <row r="32" spans="1:22" s="7" customFormat="1" ht="12.75" customHeight="1" x14ac:dyDescent="0.2">
      <c r="A32" s="30"/>
      <c r="B32" s="6" t="s">
        <v>159</v>
      </c>
      <c r="C32" s="574" t="s">
        <v>235</v>
      </c>
      <c r="D32" s="651"/>
      <c r="E32" s="274">
        <f>SUM(E33,E35,E41,)</f>
        <v>511893</v>
      </c>
      <c r="F32" s="267">
        <f>SUM(F33,F35,F41,)</f>
        <v>178535</v>
      </c>
      <c r="G32" s="350">
        <f>SUM(G33,G35,G41,)</f>
        <v>112362</v>
      </c>
      <c r="H32" s="267">
        <f>SUM(H33:H43)</f>
        <v>0</v>
      </c>
      <c r="I32" s="267">
        <f>SUM(I33,I35,I41,)</f>
        <v>0</v>
      </c>
      <c r="J32" s="267">
        <f>SUM(J33,J35,J41,)</f>
        <v>0</v>
      </c>
      <c r="K32" s="348">
        <f>SUM(K33,K35,K41,)</f>
        <v>0</v>
      </c>
      <c r="L32" s="488">
        <f>L33+L34+L35+L41+L43</f>
        <v>802790</v>
      </c>
      <c r="M32" s="274">
        <f>M33+M35+M41</f>
        <v>842929.5</v>
      </c>
      <c r="N32" s="350">
        <f>N33+N35+N41</f>
        <v>883069.00000000012</v>
      </c>
    </row>
    <row r="33" spans="1:14" ht="12.75" hidden="1" customHeight="1" x14ac:dyDescent="0.2">
      <c r="A33" s="58"/>
      <c r="B33" s="8"/>
      <c r="C33" s="8" t="s">
        <v>81</v>
      </c>
      <c r="D33" s="59" t="s">
        <v>175</v>
      </c>
      <c r="E33" s="275">
        <v>474641</v>
      </c>
      <c r="F33" s="269">
        <v>165887</v>
      </c>
      <c r="G33" s="351">
        <v>85932</v>
      </c>
      <c r="H33" s="269"/>
      <c r="I33" s="269"/>
      <c r="J33" s="269"/>
      <c r="K33" s="389"/>
      <c r="L33" s="460">
        <f t="shared" ref="L33:L43" si="13">SUM(E33:J33)</f>
        <v>726460</v>
      </c>
      <c r="M33" s="385">
        <f t="shared" ref="M33:M42" si="14">L33*1.05</f>
        <v>762783</v>
      </c>
      <c r="N33" s="353">
        <f t="shared" ref="N33:N42" si="15">L33*1.1</f>
        <v>799106.00000000012</v>
      </c>
    </row>
    <row r="34" spans="1:14" ht="12.75" hidden="1" customHeight="1" x14ac:dyDescent="0.2">
      <c r="A34" s="58"/>
      <c r="B34" s="8"/>
      <c r="C34" s="8"/>
      <c r="D34" s="59" t="s">
        <v>578</v>
      </c>
      <c r="E34" s="275"/>
      <c r="F34" s="269"/>
      <c r="G34" s="351">
        <v>0</v>
      </c>
      <c r="H34" s="269"/>
      <c r="I34" s="269"/>
      <c r="J34" s="269"/>
      <c r="K34" s="389"/>
      <c r="L34" s="460">
        <f>SUM(E34:K34)</f>
        <v>0</v>
      </c>
      <c r="M34" s="385"/>
      <c r="N34" s="353"/>
    </row>
    <row r="35" spans="1:14" ht="12.75" hidden="1" customHeight="1" x14ac:dyDescent="0.2">
      <c r="A35" s="58"/>
      <c r="B35" s="8"/>
      <c r="C35" s="8" t="s">
        <v>87</v>
      </c>
      <c r="D35" s="59" t="s">
        <v>176</v>
      </c>
      <c r="E35" s="275">
        <f>SUM(E36:E40)</f>
        <v>37252</v>
      </c>
      <c r="F35" s="269">
        <f>SUM(F36:F40)</f>
        <v>12648</v>
      </c>
      <c r="G35" s="351">
        <f>SUM( G36:G40)</f>
        <v>25330</v>
      </c>
      <c r="H35" s="269"/>
      <c r="I35" s="269"/>
      <c r="J35" s="269"/>
      <c r="K35" s="389"/>
      <c r="L35" s="460">
        <f>SUM(E35:K35)</f>
        <v>75230</v>
      </c>
      <c r="M35" s="385">
        <f t="shared" si="14"/>
        <v>78991.5</v>
      </c>
      <c r="N35" s="353">
        <f t="shared" si="15"/>
        <v>82753</v>
      </c>
    </row>
    <row r="36" spans="1:14" ht="12.75" hidden="1" customHeight="1" x14ac:dyDescent="0.2">
      <c r="A36" s="58"/>
      <c r="B36" s="8"/>
      <c r="C36" s="8"/>
      <c r="D36" s="59" t="s">
        <v>177</v>
      </c>
      <c r="E36" s="275">
        <v>1200</v>
      </c>
      <c r="F36" s="269">
        <v>420</v>
      </c>
      <c r="G36" s="351">
        <v>5380</v>
      </c>
      <c r="H36" s="269"/>
      <c r="I36" s="269"/>
      <c r="J36" s="269"/>
      <c r="K36" s="389"/>
      <c r="L36" s="460">
        <f t="shared" si="13"/>
        <v>7000</v>
      </c>
      <c r="M36" s="385">
        <f t="shared" si="14"/>
        <v>7350</v>
      </c>
      <c r="N36" s="353">
        <f t="shared" si="15"/>
        <v>7700.0000000000009</v>
      </c>
    </row>
    <row r="37" spans="1:14" ht="12.75" hidden="1" customHeight="1" x14ac:dyDescent="0.2">
      <c r="A37" s="58"/>
      <c r="B37" s="8"/>
      <c r="C37" s="8"/>
      <c r="D37" s="59" t="s">
        <v>290</v>
      </c>
      <c r="E37" s="275">
        <v>36052</v>
      </c>
      <c r="F37" s="269">
        <v>12228</v>
      </c>
      <c r="G37" s="351"/>
      <c r="H37" s="269"/>
      <c r="I37" s="269"/>
      <c r="J37" s="269"/>
      <c r="K37" s="389"/>
      <c r="L37" s="460">
        <f t="shared" si="13"/>
        <v>48280</v>
      </c>
      <c r="M37" s="385">
        <f t="shared" si="14"/>
        <v>50694</v>
      </c>
      <c r="N37" s="353">
        <f t="shared" si="15"/>
        <v>53108.000000000007</v>
      </c>
    </row>
    <row r="38" spans="1:14" ht="12.75" hidden="1" customHeight="1" x14ac:dyDescent="0.2">
      <c r="A38" s="58"/>
      <c r="B38" s="8"/>
      <c r="C38" s="8"/>
      <c r="D38" s="59" t="s">
        <v>398</v>
      </c>
      <c r="E38" s="275"/>
      <c r="F38" s="269"/>
      <c r="G38" s="351">
        <v>450</v>
      </c>
      <c r="H38" s="269"/>
      <c r="I38" s="269"/>
      <c r="J38" s="269"/>
      <c r="K38" s="389"/>
      <c r="L38" s="460">
        <f t="shared" si="13"/>
        <v>450</v>
      </c>
      <c r="M38" s="385"/>
      <c r="N38" s="353"/>
    </row>
    <row r="39" spans="1:14" ht="12.75" hidden="1" customHeight="1" x14ac:dyDescent="0.2">
      <c r="A39" s="58"/>
      <c r="B39" s="8"/>
      <c r="C39" s="8"/>
      <c r="D39" s="59" t="s">
        <v>178</v>
      </c>
      <c r="E39" s="275"/>
      <c r="F39" s="269"/>
      <c r="G39" s="351">
        <v>11000</v>
      </c>
      <c r="H39" s="269"/>
      <c r="I39" s="269"/>
      <c r="J39" s="269"/>
      <c r="K39" s="389"/>
      <c r="L39" s="460">
        <f t="shared" si="13"/>
        <v>11000</v>
      </c>
      <c r="M39" s="385">
        <f t="shared" si="14"/>
        <v>11550</v>
      </c>
      <c r="N39" s="353">
        <f t="shared" si="15"/>
        <v>12100.000000000002</v>
      </c>
    </row>
    <row r="40" spans="1:14" ht="12.75" hidden="1" customHeight="1" x14ac:dyDescent="0.2">
      <c r="A40" s="58"/>
      <c r="B40" s="8"/>
      <c r="C40" s="8"/>
      <c r="D40" s="59" t="s">
        <v>537</v>
      </c>
      <c r="E40" s="275"/>
      <c r="F40" s="269"/>
      <c r="G40" s="351">
        <v>8500</v>
      </c>
      <c r="H40" s="269"/>
      <c r="I40" s="269"/>
      <c r="J40" s="269"/>
      <c r="K40" s="389"/>
      <c r="L40" s="460">
        <f t="shared" si="13"/>
        <v>8500</v>
      </c>
      <c r="M40" s="385">
        <f t="shared" si="14"/>
        <v>8925</v>
      </c>
      <c r="N40" s="353">
        <f t="shared" si="15"/>
        <v>9350</v>
      </c>
    </row>
    <row r="41" spans="1:14" s="5" customFormat="1" ht="12.75" hidden="1" customHeight="1" x14ac:dyDescent="0.2">
      <c r="A41" s="3"/>
      <c r="B41" s="54"/>
      <c r="C41" s="8" t="s">
        <v>98</v>
      </c>
      <c r="D41" s="59" t="s">
        <v>179</v>
      </c>
      <c r="E41" s="275"/>
      <c r="F41" s="269"/>
      <c r="G41" s="351">
        <v>1100</v>
      </c>
      <c r="H41" s="269"/>
      <c r="I41" s="269"/>
      <c r="J41" s="269"/>
      <c r="K41" s="389"/>
      <c r="L41" s="460">
        <f t="shared" si="13"/>
        <v>1100</v>
      </c>
      <c r="M41" s="385">
        <f t="shared" si="14"/>
        <v>1155</v>
      </c>
      <c r="N41" s="353">
        <f t="shared" si="15"/>
        <v>1210</v>
      </c>
    </row>
    <row r="42" spans="1:14" s="5" customFormat="1" ht="12.75" hidden="1" customHeight="1" x14ac:dyDescent="0.2">
      <c r="A42" s="72"/>
      <c r="B42" s="54"/>
      <c r="C42" s="8"/>
      <c r="D42" s="59" t="s">
        <v>291</v>
      </c>
      <c r="E42" s="275"/>
      <c r="F42" s="269"/>
      <c r="G42" s="351">
        <v>1100</v>
      </c>
      <c r="H42" s="269"/>
      <c r="I42" s="269"/>
      <c r="J42" s="269"/>
      <c r="K42" s="389"/>
      <c r="L42" s="460">
        <f t="shared" si="13"/>
        <v>1100</v>
      </c>
      <c r="M42" s="385">
        <f t="shared" si="14"/>
        <v>1155</v>
      </c>
      <c r="N42" s="353">
        <f t="shared" si="15"/>
        <v>1210</v>
      </c>
    </row>
    <row r="43" spans="1:14" s="5" customFormat="1" ht="12.75" hidden="1" customHeight="1" x14ac:dyDescent="0.2">
      <c r="A43" s="72"/>
      <c r="B43" s="54"/>
      <c r="C43" s="91" t="s">
        <v>99</v>
      </c>
      <c r="D43" s="164" t="s">
        <v>420</v>
      </c>
      <c r="E43" s="389"/>
      <c r="F43" s="269"/>
      <c r="G43" s="351">
        <v>0</v>
      </c>
      <c r="H43" s="269"/>
      <c r="I43" s="269"/>
      <c r="J43" s="269"/>
      <c r="K43" s="389"/>
      <c r="L43" s="460">
        <f t="shared" si="13"/>
        <v>0</v>
      </c>
      <c r="M43" s="385"/>
      <c r="N43" s="353"/>
    </row>
    <row r="44" spans="1:14" s="7" customFormat="1" ht="12.75" customHeight="1" x14ac:dyDescent="0.2">
      <c r="A44" s="30"/>
      <c r="B44" s="6" t="s">
        <v>160</v>
      </c>
      <c r="C44" s="574" t="s">
        <v>236</v>
      </c>
      <c r="D44" s="651"/>
      <c r="E44" s="348">
        <f t="shared" ref="E44:N44" si="16">E45+E47+E53</f>
        <v>346898</v>
      </c>
      <c r="F44" s="267">
        <f t="shared" si="16"/>
        <v>121210</v>
      </c>
      <c r="G44" s="350">
        <f t="shared" si="16"/>
        <v>80443</v>
      </c>
      <c r="H44" s="267">
        <f t="shared" si="16"/>
        <v>0</v>
      </c>
      <c r="I44" s="267">
        <f t="shared" si="16"/>
        <v>0</v>
      </c>
      <c r="J44" s="267">
        <f t="shared" si="16"/>
        <v>0</v>
      </c>
      <c r="K44" s="348">
        <f t="shared" si="16"/>
        <v>0</v>
      </c>
      <c r="L44" s="488">
        <f>L45+L46+L47+L53</f>
        <v>548551</v>
      </c>
      <c r="M44" s="274">
        <f t="shared" si="16"/>
        <v>575978.55000000005</v>
      </c>
      <c r="N44" s="350">
        <f t="shared" si="16"/>
        <v>603406.10000000009</v>
      </c>
    </row>
    <row r="45" spans="1:14" s="5" customFormat="1" ht="1.5" customHeight="1" x14ac:dyDescent="0.2">
      <c r="A45" s="72"/>
      <c r="B45" s="54"/>
      <c r="C45" s="8" t="s">
        <v>81</v>
      </c>
      <c r="D45" s="59" t="s">
        <v>175</v>
      </c>
      <c r="E45" s="275">
        <v>320285</v>
      </c>
      <c r="F45" s="269">
        <v>111940</v>
      </c>
      <c r="G45" s="351">
        <v>62426</v>
      </c>
      <c r="H45" s="269"/>
      <c r="I45" s="269"/>
      <c r="J45" s="269"/>
      <c r="K45" s="389"/>
      <c r="L45" s="460">
        <f t="shared" ref="L45:L54" si="17">SUM(E45:J45)</f>
        <v>494651</v>
      </c>
      <c r="M45" s="385">
        <f t="shared" ref="M45:M54" si="18">L45*1.05</f>
        <v>519383.55000000005</v>
      </c>
      <c r="N45" s="353">
        <f t="shared" ref="N45:N54" si="19">L45*1.1</f>
        <v>544116.10000000009</v>
      </c>
    </row>
    <row r="46" spans="1:14" s="5" customFormat="1" ht="12.75" hidden="1" customHeight="1" x14ac:dyDescent="0.2">
      <c r="A46" s="72"/>
      <c r="B46" s="54"/>
      <c r="C46" s="8"/>
      <c r="D46" s="59" t="s">
        <v>578</v>
      </c>
      <c r="E46" s="275"/>
      <c r="F46" s="269"/>
      <c r="G46" s="351"/>
      <c r="H46" s="269"/>
      <c r="I46" s="269"/>
      <c r="J46" s="269"/>
      <c r="K46" s="389"/>
      <c r="L46" s="460">
        <f>SUM(E46:K46)</f>
        <v>0</v>
      </c>
      <c r="M46" s="385"/>
      <c r="N46" s="353"/>
    </row>
    <row r="47" spans="1:14" s="5" customFormat="1" ht="12.75" hidden="1" customHeight="1" x14ac:dyDescent="0.2">
      <c r="A47" s="72"/>
      <c r="B47" s="54"/>
      <c r="C47" s="8" t="s">
        <v>87</v>
      </c>
      <c r="D47" s="59" t="s">
        <v>176</v>
      </c>
      <c r="E47" s="275">
        <f>SUM(E48:E51)</f>
        <v>26613</v>
      </c>
      <c r="F47" s="269">
        <f>SUM(F48:F51)</f>
        <v>9270</v>
      </c>
      <c r="G47" s="351">
        <f>SUM(G48:G52)</f>
        <v>16017</v>
      </c>
      <c r="H47" s="269"/>
      <c r="I47" s="269"/>
      <c r="J47" s="269"/>
      <c r="K47" s="389"/>
      <c r="L47" s="460">
        <f t="shared" si="17"/>
        <v>51900</v>
      </c>
      <c r="M47" s="385">
        <f t="shared" si="18"/>
        <v>54495</v>
      </c>
      <c r="N47" s="353">
        <f t="shared" si="19"/>
        <v>57090.000000000007</v>
      </c>
    </row>
    <row r="48" spans="1:14" s="5" customFormat="1" ht="12.75" hidden="1" customHeight="1" x14ac:dyDescent="0.2">
      <c r="A48" s="72"/>
      <c r="B48" s="54"/>
      <c r="C48" s="8"/>
      <c r="D48" s="59" t="s">
        <v>177</v>
      </c>
      <c r="E48" s="275">
        <v>3100</v>
      </c>
      <c r="F48" s="269">
        <v>1083</v>
      </c>
      <c r="G48" s="351">
        <v>2317</v>
      </c>
      <c r="H48" s="269"/>
      <c r="I48" s="269"/>
      <c r="J48" s="269"/>
      <c r="K48" s="389"/>
      <c r="L48" s="460">
        <f t="shared" si="17"/>
        <v>6500</v>
      </c>
      <c r="M48" s="385">
        <f t="shared" si="18"/>
        <v>6825</v>
      </c>
      <c r="N48" s="353">
        <f t="shared" si="19"/>
        <v>7150.0000000000009</v>
      </c>
    </row>
    <row r="49" spans="1:14" s="5" customFormat="1" ht="12.75" hidden="1" customHeight="1" x14ac:dyDescent="0.2">
      <c r="A49" s="72"/>
      <c r="B49" s="54"/>
      <c r="C49" s="8"/>
      <c r="D49" s="59" t="s">
        <v>399</v>
      </c>
      <c r="E49" s="275"/>
      <c r="F49" s="269"/>
      <c r="G49" s="351">
        <v>0</v>
      </c>
      <c r="H49" s="269"/>
      <c r="I49" s="269"/>
      <c r="J49" s="269"/>
      <c r="K49" s="389"/>
      <c r="L49" s="460">
        <f t="shared" si="17"/>
        <v>0</v>
      </c>
      <c r="M49" s="385"/>
      <c r="N49" s="353"/>
    </row>
    <row r="50" spans="1:14" s="5" customFormat="1" ht="12.75" hidden="1" customHeight="1" x14ac:dyDescent="0.2">
      <c r="A50" s="72"/>
      <c r="B50" s="54"/>
      <c r="C50" s="8"/>
      <c r="D50" s="59" t="s">
        <v>400</v>
      </c>
      <c r="E50" s="275"/>
      <c r="F50" s="269"/>
      <c r="G50" s="351">
        <v>5700</v>
      </c>
      <c r="H50" s="269"/>
      <c r="I50" s="269"/>
      <c r="J50" s="269"/>
      <c r="K50" s="389"/>
      <c r="L50" s="460">
        <f t="shared" si="17"/>
        <v>5700</v>
      </c>
      <c r="M50" s="385"/>
      <c r="N50" s="353"/>
    </row>
    <row r="51" spans="1:14" s="5" customFormat="1" ht="12.75" hidden="1" customHeight="1" x14ac:dyDescent="0.2">
      <c r="A51" s="72"/>
      <c r="B51" s="54"/>
      <c r="C51" s="8"/>
      <c r="D51" s="59" t="s">
        <v>431</v>
      </c>
      <c r="E51" s="275">
        <v>23513</v>
      </c>
      <c r="F51" s="269">
        <v>8187</v>
      </c>
      <c r="G51" s="354"/>
      <c r="H51" s="269"/>
      <c r="I51" s="269"/>
      <c r="J51" s="269"/>
      <c r="K51" s="389"/>
      <c r="L51" s="460">
        <f t="shared" si="17"/>
        <v>31700</v>
      </c>
      <c r="M51" s="385">
        <f t="shared" si="18"/>
        <v>33285</v>
      </c>
      <c r="N51" s="353">
        <f t="shared" si="19"/>
        <v>34870</v>
      </c>
    </row>
    <row r="52" spans="1:14" s="5" customFormat="1" ht="12.75" hidden="1" customHeight="1" x14ac:dyDescent="0.2">
      <c r="A52" s="72"/>
      <c r="B52" s="54"/>
      <c r="C52" s="8"/>
      <c r="D52" s="59" t="s">
        <v>537</v>
      </c>
      <c r="E52" s="275"/>
      <c r="F52" s="269"/>
      <c r="G52" s="524">
        <v>8000</v>
      </c>
      <c r="H52" s="269"/>
      <c r="I52" s="269"/>
      <c r="J52" s="269"/>
      <c r="K52" s="389"/>
      <c r="L52" s="460">
        <f t="shared" si="17"/>
        <v>8000</v>
      </c>
      <c r="M52" s="385"/>
      <c r="N52" s="353"/>
    </row>
    <row r="53" spans="1:14" s="5" customFormat="1" ht="12.75" hidden="1" customHeight="1" x14ac:dyDescent="0.2">
      <c r="A53" s="72"/>
      <c r="B53" s="54"/>
      <c r="C53" s="8" t="s">
        <v>98</v>
      </c>
      <c r="D53" s="59" t="s">
        <v>180</v>
      </c>
      <c r="E53" s="275"/>
      <c r="F53" s="269"/>
      <c r="G53" s="351">
        <v>2000</v>
      </c>
      <c r="H53" s="269"/>
      <c r="I53" s="269"/>
      <c r="J53" s="269"/>
      <c r="K53" s="389"/>
      <c r="L53" s="460">
        <f t="shared" si="17"/>
        <v>2000</v>
      </c>
      <c r="M53" s="385">
        <f t="shared" si="18"/>
        <v>2100</v>
      </c>
      <c r="N53" s="353">
        <f t="shared" si="19"/>
        <v>2200</v>
      </c>
    </row>
    <row r="54" spans="1:14" s="5" customFormat="1" ht="12.75" hidden="1" customHeight="1" x14ac:dyDescent="0.2">
      <c r="A54" s="72"/>
      <c r="B54" s="54"/>
      <c r="C54" s="8"/>
      <c r="D54" s="59" t="s">
        <v>292</v>
      </c>
      <c r="E54" s="275"/>
      <c r="F54" s="269"/>
      <c r="G54" s="351">
        <v>2000</v>
      </c>
      <c r="H54" s="269"/>
      <c r="I54" s="269"/>
      <c r="J54" s="269"/>
      <c r="K54" s="389"/>
      <c r="L54" s="460">
        <f t="shared" si="17"/>
        <v>2000</v>
      </c>
      <c r="M54" s="385">
        <f t="shared" si="18"/>
        <v>2100</v>
      </c>
      <c r="N54" s="353">
        <f t="shared" si="19"/>
        <v>2200</v>
      </c>
    </row>
    <row r="55" spans="1:14" s="10" customFormat="1" ht="19.5" customHeight="1" x14ac:dyDescent="0.2">
      <c r="A55" s="56" t="s">
        <v>161</v>
      </c>
      <c r="B55" s="658" t="s">
        <v>162</v>
      </c>
      <c r="C55" s="659"/>
      <c r="D55" s="660"/>
      <c r="E55" s="388">
        <f t="shared" ref="E55:N55" si="20">SUM(E56,E63)</f>
        <v>216465</v>
      </c>
      <c r="F55" s="276">
        <f t="shared" si="20"/>
        <v>80149</v>
      </c>
      <c r="G55" s="355">
        <f t="shared" si="20"/>
        <v>55459</v>
      </c>
      <c r="H55" s="276">
        <f t="shared" si="20"/>
        <v>200</v>
      </c>
      <c r="I55" s="276">
        <f t="shared" si="20"/>
        <v>0</v>
      </c>
      <c r="J55" s="276">
        <f t="shared" si="20"/>
        <v>0</v>
      </c>
      <c r="K55" s="483">
        <f t="shared" si="20"/>
        <v>0</v>
      </c>
      <c r="L55" s="489">
        <f t="shared" si="20"/>
        <v>352273</v>
      </c>
      <c r="M55" s="388">
        <f t="shared" si="20"/>
        <v>353086.65</v>
      </c>
      <c r="N55" s="355">
        <f t="shared" si="20"/>
        <v>369900.3</v>
      </c>
    </row>
    <row r="56" spans="1:14" s="7" customFormat="1" ht="12.75" customHeight="1" x14ac:dyDescent="0.2">
      <c r="A56" s="30"/>
      <c r="B56" s="6" t="s">
        <v>163</v>
      </c>
      <c r="C56" s="574" t="s">
        <v>164</v>
      </c>
      <c r="D56" s="651"/>
      <c r="E56" s="348">
        <f t="shared" ref="E56:N56" si="21">SUM(E57,E60)</f>
        <v>76800</v>
      </c>
      <c r="F56" s="267">
        <f t="shared" si="21"/>
        <v>26834</v>
      </c>
      <c r="G56" s="267">
        <f t="shared" si="21"/>
        <v>7598</v>
      </c>
      <c r="H56" s="267">
        <f t="shared" si="21"/>
        <v>0</v>
      </c>
      <c r="I56" s="267">
        <f t="shared" si="21"/>
        <v>0</v>
      </c>
      <c r="J56" s="267">
        <f t="shared" si="21"/>
        <v>0</v>
      </c>
      <c r="K56" s="348">
        <f t="shared" si="21"/>
        <v>0</v>
      </c>
      <c r="L56" s="488">
        <f t="shared" si="21"/>
        <v>111232</v>
      </c>
      <c r="M56" s="274">
        <f t="shared" si="21"/>
        <v>99993.600000000006</v>
      </c>
      <c r="N56" s="350">
        <f t="shared" si="21"/>
        <v>104755.2</v>
      </c>
    </row>
    <row r="57" spans="1:14" s="19" customFormat="1" ht="12" customHeight="1" x14ac:dyDescent="0.2">
      <c r="A57" s="30"/>
      <c r="B57" s="6"/>
      <c r="C57" s="6" t="s">
        <v>81</v>
      </c>
      <c r="D57" s="35" t="s">
        <v>237</v>
      </c>
      <c r="E57" s="348">
        <f>E58+ E59</f>
        <v>55800</v>
      </c>
      <c r="F57" s="348">
        <f t="shared" ref="F57:K57" si="22">F58+ F59</f>
        <v>19502</v>
      </c>
      <c r="G57" s="267">
        <f t="shared" si="22"/>
        <v>2598</v>
      </c>
      <c r="H57" s="267">
        <f t="shared" si="22"/>
        <v>0</v>
      </c>
      <c r="I57" s="267">
        <f t="shared" si="22"/>
        <v>0</v>
      </c>
      <c r="J57" s="267">
        <f t="shared" si="22"/>
        <v>0</v>
      </c>
      <c r="K57" s="267">
        <f t="shared" si="22"/>
        <v>0</v>
      </c>
      <c r="L57" s="488">
        <f t="shared" ref="L57:L63" si="23">SUM(E57:J57)</f>
        <v>77900</v>
      </c>
      <c r="M57" s="274">
        <f>M58</f>
        <v>70245</v>
      </c>
      <c r="N57" s="350">
        <f>N58</f>
        <v>73590</v>
      </c>
    </row>
    <row r="58" spans="1:14" ht="12.75" hidden="1" customHeight="1" x14ac:dyDescent="0.2">
      <c r="A58" s="58"/>
      <c r="B58" s="8"/>
      <c r="C58" s="8" t="s">
        <v>81</v>
      </c>
      <c r="D58" s="59" t="s">
        <v>479</v>
      </c>
      <c r="E58" s="389">
        <v>55800</v>
      </c>
      <c r="F58" s="269">
        <v>11100</v>
      </c>
      <c r="G58" s="269"/>
      <c r="H58" s="269"/>
      <c r="I58" s="269"/>
      <c r="J58" s="269"/>
      <c r="K58" s="389"/>
      <c r="L58" s="460">
        <f t="shared" si="23"/>
        <v>66900</v>
      </c>
      <c r="M58" s="385">
        <f>L58*1.05</f>
        <v>70245</v>
      </c>
      <c r="N58" s="353">
        <f>L58*1.1</f>
        <v>73590</v>
      </c>
    </row>
    <row r="59" spans="1:14" ht="12.75" hidden="1" customHeight="1" x14ac:dyDescent="0.2">
      <c r="A59" s="58"/>
      <c r="B59" s="8"/>
      <c r="C59" s="8" t="s">
        <v>87</v>
      </c>
      <c r="D59" s="59" t="s">
        <v>480</v>
      </c>
      <c r="E59" s="389"/>
      <c r="F59" s="269">
        <v>8402</v>
      </c>
      <c r="G59" s="269">
        <v>2598</v>
      </c>
      <c r="H59" s="269"/>
      <c r="I59" s="269"/>
      <c r="J59" s="269"/>
      <c r="K59" s="389"/>
      <c r="L59" s="460">
        <f t="shared" si="23"/>
        <v>11000</v>
      </c>
      <c r="M59" s="385"/>
      <c r="N59" s="353"/>
    </row>
    <row r="60" spans="1:14" s="19" customFormat="1" ht="12.75" customHeight="1" x14ac:dyDescent="0.2">
      <c r="A60" s="30"/>
      <c r="B60" s="6"/>
      <c r="C60" s="6" t="s">
        <v>87</v>
      </c>
      <c r="D60" s="35" t="s">
        <v>238</v>
      </c>
      <c r="E60" s="348">
        <f>E61+ E62</f>
        <v>21000</v>
      </c>
      <c r="F60" s="267">
        <f>F61+F62</f>
        <v>7332</v>
      </c>
      <c r="G60" s="267">
        <f>G61+G62</f>
        <v>5000</v>
      </c>
      <c r="H60" s="267">
        <f t="shared" ref="H60:N60" si="24">H61</f>
        <v>0</v>
      </c>
      <c r="I60" s="267">
        <f t="shared" si="24"/>
        <v>0</v>
      </c>
      <c r="J60" s="267">
        <f t="shared" si="24"/>
        <v>0</v>
      </c>
      <c r="K60" s="348">
        <f t="shared" si="24"/>
        <v>0</v>
      </c>
      <c r="L60" s="488">
        <f t="shared" si="23"/>
        <v>33332</v>
      </c>
      <c r="M60" s="274">
        <f t="shared" si="24"/>
        <v>29748.600000000002</v>
      </c>
      <c r="N60" s="350">
        <f t="shared" si="24"/>
        <v>31165.200000000001</v>
      </c>
    </row>
    <row r="61" spans="1:14" s="19" customFormat="1" ht="0.75" customHeight="1" x14ac:dyDescent="0.2">
      <c r="A61" s="30"/>
      <c r="B61" s="6"/>
      <c r="C61" s="8" t="s">
        <v>81</v>
      </c>
      <c r="D61" s="59" t="s">
        <v>479</v>
      </c>
      <c r="E61" s="389">
        <v>21000</v>
      </c>
      <c r="F61" s="269">
        <v>7332</v>
      </c>
      <c r="G61" s="269"/>
      <c r="H61" s="269"/>
      <c r="I61" s="269"/>
      <c r="J61" s="269"/>
      <c r="K61" s="389"/>
      <c r="L61" s="460">
        <f t="shared" si="23"/>
        <v>28332</v>
      </c>
      <c r="M61" s="385">
        <f>L61*1.05</f>
        <v>29748.600000000002</v>
      </c>
      <c r="N61" s="353">
        <f>L61*1.1</f>
        <v>31165.200000000001</v>
      </c>
    </row>
    <row r="62" spans="1:14" s="19" customFormat="1" ht="12.75" hidden="1" customHeight="1" x14ac:dyDescent="0.2">
      <c r="A62" s="30"/>
      <c r="B62" s="6"/>
      <c r="C62" s="8" t="s">
        <v>87</v>
      </c>
      <c r="D62" s="164" t="s">
        <v>480</v>
      </c>
      <c r="E62" s="389"/>
      <c r="F62" s="269"/>
      <c r="G62" s="269">
        <v>5000</v>
      </c>
      <c r="H62" s="269"/>
      <c r="I62" s="269"/>
      <c r="J62" s="269"/>
      <c r="K62" s="389"/>
      <c r="L62" s="460">
        <f t="shared" si="23"/>
        <v>5000</v>
      </c>
      <c r="M62" s="385"/>
      <c r="N62" s="353"/>
    </row>
    <row r="63" spans="1:14" s="7" customFormat="1" ht="11.25" customHeight="1" x14ac:dyDescent="0.2">
      <c r="A63" s="30"/>
      <c r="B63" s="6" t="s">
        <v>165</v>
      </c>
      <c r="C63" s="574" t="s">
        <v>166</v>
      </c>
      <c r="D63" s="651"/>
      <c r="E63" s="348">
        <f t="shared" ref="E63:N63" si="25">E64+E65+E66</f>
        <v>139665</v>
      </c>
      <c r="F63" s="267">
        <f t="shared" si="25"/>
        <v>53315</v>
      </c>
      <c r="G63" s="267">
        <f t="shared" si="25"/>
        <v>47861</v>
      </c>
      <c r="H63" s="267">
        <f t="shared" si="25"/>
        <v>200</v>
      </c>
      <c r="I63" s="267">
        <f t="shared" si="25"/>
        <v>0</v>
      </c>
      <c r="J63" s="267">
        <f t="shared" si="25"/>
        <v>0</v>
      </c>
      <c r="K63" s="348">
        <f t="shared" si="25"/>
        <v>0</v>
      </c>
      <c r="L63" s="488">
        <f t="shared" si="23"/>
        <v>241041</v>
      </c>
      <c r="M63" s="274">
        <f t="shared" si="25"/>
        <v>253093.05000000002</v>
      </c>
      <c r="N63" s="350">
        <f t="shared" si="25"/>
        <v>265145.09999999998</v>
      </c>
    </row>
    <row r="64" spans="1:14" ht="12.75" hidden="1" customHeight="1" x14ac:dyDescent="0.2">
      <c r="A64" s="58"/>
      <c r="B64" s="8"/>
      <c r="C64" s="8" t="s">
        <v>81</v>
      </c>
      <c r="D64" s="59" t="s">
        <v>481</v>
      </c>
      <c r="E64" s="275">
        <v>139665</v>
      </c>
      <c r="F64" s="269">
        <v>53315</v>
      </c>
      <c r="G64" s="351">
        <v>31161</v>
      </c>
      <c r="H64" s="269">
        <v>200</v>
      </c>
      <c r="I64" s="269"/>
      <c r="J64" s="269"/>
      <c r="K64" s="389"/>
      <c r="L64" s="460">
        <f>SUM(E64:J64)</f>
        <v>224341</v>
      </c>
      <c r="M64" s="385">
        <f>L64*1.05</f>
        <v>235558.05000000002</v>
      </c>
      <c r="N64" s="353">
        <f>L64*1.1</f>
        <v>246775.1</v>
      </c>
    </row>
    <row r="65" spans="1:14" ht="12.75" hidden="1" customHeight="1" x14ac:dyDescent="0.2">
      <c r="A65" s="58"/>
      <c r="B65" s="8"/>
      <c r="C65" s="8" t="s">
        <v>87</v>
      </c>
      <c r="D65" s="59" t="s">
        <v>482</v>
      </c>
      <c r="E65" s="275"/>
      <c r="F65" s="269"/>
      <c r="G65" s="351">
        <v>16700</v>
      </c>
      <c r="H65" s="269"/>
      <c r="I65" s="269"/>
      <c r="J65" s="269"/>
      <c r="K65" s="389"/>
      <c r="L65" s="460">
        <f>SUM(E65:J65)</f>
        <v>16700</v>
      </c>
      <c r="M65" s="385">
        <f>L65*1.05</f>
        <v>17535</v>
      </c>
      <c r="N65" s="353">
        <f>L65*1.1</f>
        <v>18370</v>
      </c>
    </row>
    <row r="66" spans="1:14" ht="12.75" hidden="1" customHeight="1" x14ac:dyDescent="0.2">
      <c r="A66" s="58"/>
      <c r="B66" s="91"/>
      <c r="C66" s="8" t="s">
        <v>98</v>
      </c>
      <c r="D66" s="164" t="s">
        <v>373</v>
      </c>
      <c r="E66" s="275"/>
      <c r="F66" s="269"/>
      <c r="G66" s="351">
        <v>0</v>
      </c>
      <c r="H66" s="269"/>
      <c r="I66" s="269"/>
      <c r="J66" s="269"/>
      <c r="K66" s="389"/>
      <c r="L66" s="460">
        <f>SUM(E66:J66)</f>
        <v>0</v>
      </c>
      <c r="M66" s="385">
        <f>L66*1.05</f>
        <v>0</v>
      </c>
      <c r="N66" s="353">
        <f>L66*1.1</f>
        <v>0</v>
      </c>
    </row>
    <row r="67" spans="1:14" s="5" customFormat="1" ht="12.75" customHeight="1" x14ac:dyDescent="0.2">
      <c r="A67" s="56" t="s">
        <v>167</v>
      </c>
      <c r="B67" s="579" t="s">
        <v>239</v>
      </c>
      <c r="C67" s="608"/>
      <c r="D67" s="609"/>
      <c r="E67" s="387">
        <f t="shared" ref="E67:N67" si="26">E68+E74+E80</f>
        <v>105168</v>
      </c>
      <c r="F67" s="273">
        <f t="shared" si="26"/>
        <v>36756</v>
      </c>
      <c r="G67" s="352">
        <f t="shared" si="26"/>
        <v>58986</v>
      </c>
      <c r="H67" s="273">
        <f t="shared" si="26"/>
        <v>0</v>
      </c>
      <c r="I67" s="273">
        <f t="shared" si="26"/>
        <v>0</v>
      </c>
      <c r="J67" s="273">
        <f t="shared" si="26"/>
        <v>0</v>
      </c>
      <c r="K67" s="482">
        <f t="shared" si="26"/>
        <v>0</v>
      </c>
      <c r="L67" s="459">
        <f t="shared" si="26"/>
        <v>200910</v>
      </c>
      <c r="M67" s="387">
        <f t="shared" si="26"/>
        <v>154602</v>
      </c>
      <c r="N67" s="352">
        <f t="shared" si="26"/>
        <v>161964</v>
      </c>
    </row>
    <row r="68" spans="1:14" s="7" customFormat="1" ht="12.75" customHeight="1" x14ac:dyDescent="0.2">
      <c r="A68" s="30"/>
      <c r="B68" s="6" t="s">
        <v>168</v>
      </c>
      <c r="C68" s="574" t="s">
        <v>240</v>
      </c>
      <c r="D68" s="651"/>
      <c r="E68" s="348">
        <f>SUM(E69:E71)</f>
        <v>52800</v>
      </c>
      <c r="F68" s="267">
        <f>SUM(F70:F71)</f>
        <v>18454</v>
      </c>
      <c r="G68" s="350">
        <f>SUM(G69:G73)</f>
        <v>15294</v>
      </c>
      <c r="H68" s="267">
        <f t="shared" ref="H68:N68" si="27">SUM(H69:H71)</f>
        <v>0</v>
      </c>
      <c r="I68" s="267">
        <f t="shared" si="27"/>
        <v>0</v>
      </c>
      <c r="J68" s="267">
        <f t="shared" si="27"/>
        <v>0</v>
      </c>
      <c r="K68" s="348">
        <f t="shared" si="27"/>
        <v>0</v>
      </c>
      <c r="L68" s="488">
        <f>SUM(E68:K68)</f>
        <v>86548</v>
      </c>
      <c r="M68" s="274">
        <f t="shared" si="27"/>
        <v>78800.399999999994</v>
      </c>
      <c r="N68" s="350">
        <f t="shared" si="27"/>
        <v>82552.800000000017</v>
      </c>
    </row>
    <row r="69" spans="1:14" ht="0.75" customHeight="1" thickBot="1" x14ac:dyDescent="0.25">
      <c r="A69" s="58"/>
      <c r="B69" s="6"/>
      <c r="C69" s="8" t="s">
        <v>81</v>
      </c>
      <c r="D69" s="59" t="s">
        <v>609</v>
      </c>
      <c r="E69" s="275">
        <v>52800</v>
      </c>
      <c r="G69" s="351"/>
      <c r="H69" s="269"/>
      <c r="I69" s="269"/>
      <c r="J69" s="269"/>
      <c r="K69" s="389"/>
      <c r="L69" s="460">
        <f>SUM(E69:J69)</f>
        <v>52800</v>
      </c>
      <c r="M69" s="385">
        <f>L69*1.05</f>
        <v>55440</v>
      </c>
      <c r="N69" s="353">
        <f>L69*1.1</f>
        <v>58080.000000000007</v>
      </c>
    </row>
    <row r="70" spans="1:14" s="7" customFormat="1" ht="12.75" hidden="1" customHeight="1" thickBot="1" x14ac:dyDescent="0.25">
      <c r="A70" s="58"/>
      <c r="B70" s="8"/>
      <c r="C70" s="8" t="s">
        <v>87</v>
      </c>
      <c r="D70" s="59" t="s">
        <v>483</v>
      </c>
      <c r="E70" s="275"/>
      <c r="F70" s="269">
        <v>18454</v>
      </c>
      <c r="G70" s="351">
        <v>3794</v>
      </c>
      <c r="H70" s="269"/>
      <c r="I70" s="269"/>
      <c r="J70" s="269"/>
      <c r="K70" s="389"/>
      <c r="L70" s="460">
        <f>SUM(E70:J70)</f>
        <v>22248</v>
      </c>
      <c r="M70" s="385">
        <f>L70*1.05</f>
        <v>23360.400000000001</v>
      </c>
      <c r="N70" s="353">
        <f>L70*1.1</f>
        <v>24472.800000000003</v>
      </c>
    </row>
    <row r="71" spans="1:14" s="7" customFormat="1" ht="12.75" hidden="1" customHeight="1" thickBot="1" x14ac:dyDescent="0.25">
      <c r="A71" s="58"/>
      <c r="B71" s="8"/>
      <c r="C71" s="8" t="s">
        <v>98</v>
      </c>
      <c r="D71" s="8" t="s">
        <v>484</v>
      </c>
      <c r="E71" s="275"/>
      <c r="F71" s="269"/>
      <c r="G71" s="351"/>
      <c r="H71" s="269"/>
      <c r="I71" s="269"/>
      <c r="J71" s="269"/>
      <c r="K71" s="389"/>
      <c r="L71" s="460">
        <f>SUM(E71:J71)</f>
        <v>0</v>
      </c>
      <c r="M71" s="385">
        <f>L71*1.05</f>
        <v>0</v>
      </c>
      <c r="N71" s="353">
        <f>L71*1.1</f>
        <v>0</v>
      </c>
    </row>
    <row r="72" spans="1:14" s="7" customFormat="1" ht="12.75" hidden="1" customHeight="1" thickBot="1" x14ac:dyDescent="0.25">
      <c r="A72" s="494"/>
      <c r="B72" s="495"/>
      <c r="C72" s="496"/>
      <c r="D72" s="8" t="s">
        <v>610</v>
      </c>
      <c r="E72" s="275"/>
      <c r="F72" s="269"/>
      <c r="G72" s="351">
        <v>8000</v>
      </c>
      <c r="H72" s="269"/>
      <c r="I72" s="269"/>
      <c r="J72" s="269"/>
      <c r="K72" s="389"/>
      <c r="L72" s="460">
        <f>SUM(E72:J72)</f>
        <v>8000</v>
      </c>
      <c r="M72" s="385"/>
      <c r="N72" s="353"/>
    </row>
    <row r="73" spans="1:14" s="7" customFormat="1" ht="12.75" hidden="1" customHeight="1" thickBot="1" x14ac:dyDescent="0.25">
      <c r="A73" s="494"/>
      <c r="B73" s="495"/>
      <c r="C73" s="496"/>
      <c r="D73" s="525" t="s">
        <v>597</v>
      </c>
      <c r="E73" s="275"/>
      <c r="F73" s="269"/>
      <c r="G73" s="351">
        <v>3500</v>
      </c>
      <c r="H73" s="269"/>
      <c r="I73" s="269"/>
      <c r="J73" s="269"/>
      <c r="K73" s="389"/>
      <c r="L73" s="460">
        <f>SUM(E73:K73)</f>
        <v>3500</v>
      </c>
      <c r="M73" s="385"/>
      <c r="N73" s="353"/>
    </row>
    <row r="74" spans="1:14" s="11" customFormat="1" ht="12.75" customHeight="1" x14ac:dyDescent="0.15">
      <c r="A74" s="167"/>
      <c r="B74" s="168" t="s">
        <v>171</v>
      </c>
      <c r="C74" s="653" t="s">
        <v>377</v>
      </c>
      <c r="D74" s="654"/>
      <c r="E74" s="274">
        <f t="shared" ref="E74:N74" si="28">SUM(E75:E77)</f>
        <v>44108</v>
      </c>
      <c r="F74" s="267">
        <f t="shared" si="28"/>
        <v>15416</v>
      </c>
      <c r="G74" s="350">
        <f>SUM(G75:G79)</f>
        <v>29670</v>
      </c>
      <c r="H74" s="267">
        <f t="shared" si="28"/>
        <v>0</v>
      </c>
      <c r="I74" s="267">
        <f t="shared" si="28"/>
        <v>0</v>
      </c>
      <c r="J74" s="267">
        <f>SUM(J78)</f>
        <v>0</v>
      </c>
      <c r="K74" s="348">
        <f t="shared" si="28"/>
        <v>0</v>
      </c>
      <c r="L74" s="488">
        <f>SUM(L75:L79)</f>
        <v>89194</v>
      </c>
      <c r="M74" s="274">
        <f t="shared" si="28"/>
        <v>62962.200000000004</v>
      </c>
      <c r="N74" s="350">
        <f t="shared" si="28"/>
        <v>65960.400000000009</v>
      </c>
    </row>
    <row r="75" spans="1:14" s="11" customFormat="1" ht="0.75" customHeight="1" x14ac:dyDescent="0.2">
      <c r="A75" s="30"/>
      <c r="B75" s="6"/>
      <c r="C75" s="8" t="s">
        <v>81</v>
      </c>
      <c r="D75" s="59" t="s">
        <v>374</v>
      </c>
      <c r="E75" s="275">
        <v>44108</v>
      </c>
      <c r="F75" s="269"/>
      <c r="G75" s="351"/>
      <c r="H75" s="269"/>
      <c r="I75" s="269"/>
      <c r="J75" s="269"/>
      <c r="K75" s="389"/>
      <c r="L75" s="460">
        <f>SUM(E75:J75)</f>
        <v>44108</v>
      </c>
      <c r="M75" s="385">
        <f>L75*1.05</f>
        <v>46313.4</v>
      </c>
      <c r="N75" s="353">
        <f>L75*1.1</f>
        <v>48518.8</v>
      </c>
    </row>
    <row r="76" spans="1:14" s="11" customFormat="1" ht="12.75" hidden="1" customHeight="1" x14ac:dyDescent="0.2">
      <c r="A76" s="30"/>
      <c r="B76" s="6"/>
      <c r="C76" s="8" t="s">
        <v>98</v>
      </c>
      <c r="D76" s="59" t="s">
        <v>375</v>
      </c>
      <c r="E76" s="275"/>
      <c r="F76" s="269">
        <v>15416</v>
      </c>
      <c r="G76" s="351"/>
      <c r="H76" s="269"/>
      <c r="I76" s="269"/>
      <c r="J76" s="269"/>
      <c r="K76" s="389"/>
      <c r="L76" s="460">
        <f>SUM(E76:J76)</f>
        <v>15416</v>
      </c>
      <c r="M76" s="385">
        <f>L76*1.05</f>
        <v>16186.800000000001</v>
      </c>
      <c r="N76" s="353">
        <f>L76*1.1</f>
        <v>16957.600000000002</v>
      </c>
    </row>
    <row r="77" spans="1:14" s="11" customFormat="1" ht="12.75" hidden="1" customHeight="1" x14ac:dyDescent="0.2">
      <c r="A77" s="30"/>
      <c r="B77" s="6"/>
      <c r="C77" s="8" t="s">
        <v>99</v>
      </c>
      <c r="D77" s="59" t="s">
        <v>376</v>
      </c>
      <c r="E77" s="275"/>
      <c r="F77" s="269"/>
      <c r="G77" s="351">
        <v>440</v>
      </c>
      <c r="H77" s="269"/>
      <c r="I77" s="269"/>
      <c r="J77" s="269"/>
      <c r="K77" s="389"/>
      <c r="L77" s="460">
        <f>SUM(E77:J77)</f>
        <v>440</v>
      </c>
      <c r="M77" s="385">
        <f>L77*1.05</f>
        <v>462</v>
      </c>
      <c r="N77" s="353">
        <f>L77*1.1</f>
        <v>484.00000000000006</v>
      </c>
    </row>
    <row r="78" spans="1:14" s="11" customFormat="1" ht="12.75" hidden="1" customHeight="1" x14ac:dyDescent="0.2">
      <c r="A78" s="30"/>
      <c r="B78" s="6"/>
      <c r="C78" s="91" t="s">
        <v>100</v>
      </c>
      <c r="D78" s="164" t="s">
        <v>397</v>
      </c>
      <c r="E78" s="275"/>
      <c r="F78" s="269"/>
      <c r="G78" s="351">
        <v>1000</v>
      </c>
      <c r="H78" s="269"/>
      <c r="I78" s="269"/>
      <c r="J78" s="269">
        <v>0</v>
      </c>
      <c r="K78" s="389"/>
      <c r="L78" s="460">
        <f>SUM(E78:J78)</f>
        <v>1000</v>
      </c>
      <c r="M78" s="385"/>
      <c r="N78" s="353"/>
    </row>
    <row r="79" spans="1:14" s="11" customFormat="1" ht="12.75" hidden="1" customHeight="1" x14ac:dyDescent="0.2">
      <c r="A79" s="30"/>
      <c r="B79" s="6"/>
      <c r="C79" s="91" t="s">
        <v>105</v>
      </c>
      <c r="D79" s="164" t="s">
        <v>579</v>
      </c>
      <c r="E79" s="275"/>
      <c r="F79" s="269"/>
      <c r="G79" s="351">
        <v>28230</v>
      </c>
      <c r="H79" s="269"/>
      <c r="I79" s="269"/>
      <c r="J79" s="269"/>
      <c r="K79" s="389"/>
      <c r="L79" s="460">
        <f>SUM(E79:K79)</f>
        <v>28230</v>
      </c>
      <c r="M79" s="385"/>
      <c r="N79" s="353"/>
    </row>
    <row r="80" spans="1:14" s="11" customFormat="1" ht="18" customHeight="1" x14ac:dyDescent="0.15">
      <c r="A80" s="30"/>
      <c r="B80" s="6" t="s">
        <v>172</v>
      </c>
      <c r="C80" s="581" t="s">
        <v>181</v>
      </c>
      <c r="D80" s="652"/>
      <c r="E80" s="274">
        <f>SUM(E81:E83)</f>
        <v>8260</v>
      </c>
      <c r="F80" s="267">
        <f>SUM(F81:F83)</f>
        <v>2886</v>
      </c>
      <c r="G80" s="350">
        <f>SUM(G81:G85)</f>
        <v>14022</v>
      </c>
      <c r="H80" s="267">
        <f>SUM(H81:H83)</f>
        <v>0</v>
      </c>
      <c r="I80" s="267">
        <f>SUM(I81:I83)</f>
        <v>0</v>
      </c>
      <c r="J80" s="267">
        <f>SUM(J81:J83)</f>
        <v>0</v>
      </c>
      <c r="K80" s="348">
        <f>SUM(K81:K83)</f>
        <v>0</v>
      </c>
      <c r="L80" s="488">
        <f>SUM(L81:L85)</f>
        <v>25168</v>
      </c>
      <c r="M80" s="274">
        <f>SUM(M81:M84)</f>
        <v>12839.4</v>
      </c>
      <c r="N80" s="350">
        <f>SUM(N81:N84)</f>
        <v>13450.800000000001</v>
      </c>
    </row>
    <row r="81" spans="1:14" s="11" customFormat="1" ht="12.75" hidden="1" customHeight="1" x14ac:dyDescent="0.2">
      <c r="A81" s="30"/>
      <c r="B81" s="6"/>
      <c r="C81" s="8" t="s">
        <v>81</v>
      </c>
      <c r="D81" s="59" t="s">
        <v>374</v>
      </c>
      <c r="E81" s="275">
        <v>8260</v>
      </c>
      <c r="F81" s="269"/>
      <c r="G81" s="351"/>
      <c r="H81" s="269"/>
      <c r="I81" s="269"/>
      <c r="J81" s="269"/>
      <c r="K81" s="389"/>
      <c r="L81" s="460">
        <f>SUM(E81:J81)</f>
        <v>8260</v>
      </c>
      <c r="M81" s="385">
        <f>L81*1.05</f>
        <v>8673</v>
      </c>
      <c r="N81" s="353">
        <f>L81*1.1</f>
        <v>9086</v>
      </c>
    </row>
    <row r="82" spans="1:14" s="11" customFormat="1" ht="12.75" hidden="1" customHeight="1" x14ac:dyDescent="0.2">
      <c r="A82" s="30"/>
      <c r="B82" s="6"/>
      <c r="C82" s="8" t="s">
        <v>87</v>
      </c>
      <c r="D82" s="59" t="s">
        <v>375</v>
      </c>
      <c r="E82" s="275"/>
      <c r="F82" s="269">
        <v>2886</v>
      </c>
      <c r="G82" s="351"/>
      <c r="H82" s="269"/>
      <c r="I82" s="269"/>
      <c r="J82" s="269"/>
      <c r="K82" s="389"/>
      <c r="L82" s="460">
        <f>SUM(E82:J82)</f>
        <v>2886</v>
      </c>
      <c r="M82" s="385">
        <f>L82*1.05</f>
        <v>3030.3</v>
      </c>
      <c r="N82" s="353">
        <f>L82*1.1</f>
        <v>3174.6000000000004</v>
      </c>
    </row>
    <row r="83" spans="1:14" s="11" customFormat="1" ht="12.75" hidden="1" customHeight="1" x14ac:dyDescent="0.2">
      <c r="A83" s="30"/>
      <c r="B83" s="6"/>
      <c r="C83" s="8" t="s">
        <v>98</v>
      </c>
      <c r="D83" s="59" t="s">
        <v>376</v>
      </c>
      <c r="E83" s="275"/>
      <c r="F83" s="269"/>
      <c r="G83" s="351">
        <v>82</v>
      </c>
      <c r="H83" s="269"/>
      <c r="I83" s="269"/>
      <c r="J83" s="269"/>
      <c r="K83" s="389"/>
      <c r="L83" s="460">
        <f>SUM(E83:J83)</f>
        <v>82</v>
      </c>
      <c r="M83" s="385">
        <f>L83*1.05</f>
        <v>86.100000000000009</v>
      </c>
      <c r="N83" s="353">
        <f>L83*1.1</f>
        <v>90.2</v>
      </c>
    </row>
    <row r="84" spans="1:14" s="11" customFormat="1" ht="12.75" hidden="1" customHeight="1" x14ac:dyDescent="0.2">
      <c r="A84" s="30"/>
      <c r="B84" s="92"/>
      <c r="C84" s="8" t="s">
        <v>99</v>
      </c>
      <c r="D84" s="59" t="s">
        <v>380</v>
      </c>
      <c r="E84" s="275"/>
      <c r="F84" s="269"/>
      <c r="G84" s="351">
        <v>1000</v>
      </c>
      <c r="H84" s="269"/>
      <c r="I84" s="269"/>
      <c r="J84" s="269"/>
      <c r="K84" s="389"/>
      <c r="L84" s="460">
        <f>SUM(E84:J84)</f>
        <v>1000</v>
      </c>
      <c r="M84" s="385">
        <f>L84*1.05</f>
        <v>1050</v>
      </c>
      <c r="N84" s="353">
        <f>L84*1.1</f>
        <v>1100</v>
      </c>
    </row>
    <row r="85" spans="1:14" s="11" customFormat="1" ht="12.75" hidden="1" customHeight="1" x14ac:dyDescent="0.2">
      <c r="A85" s="30"/>
      <c r="B85" s="92"/>
      <c r="C85" s="212" t="s">
        <v>100</v>
      </c>
      <c r="D85" s="164" t="s">
        <v>579</v>
      </c>
      <c r="E85" s="275"/>
      <c r="F85" s="269"/>
      <c r="G85" s="351">
        <v>12940</v>
      </c>
      <c r="H85" s="269"/>
      <c r="I85" s="269"/>
      <c r="J85" s="269"/>
      <c r="K85" s="389"/>
      <c r="L85" s="460">
        <f>SUM(E85:K85)</f>
        <v>12940</v>
      </c>
      <c r="M85" s="385">
        <f>L85*1.05</f>
        <v>13587</v>
      </c>
      <c r="N85" s="353">
        <f>L85*1.1</f>
        <v>14234.000000000002</v>
      </c>
    </row>
    <row r="86" spans="1:14" s="10" customFormat="1" ht="12.75" customHeight="1" x14ac:dyDescent="0.2">
      <c r="A86" s="56" t="s">
        <v>169</v>
      </c>
      <c r="B86" s="579" t="s">
        <v>170</v>
      </c>
      <c r="C86" s="608"/>
      <c r="D86" s="609"/>
      <c r="E86" s="387">
        <f>SUM(E87:E94)</f>
        <v>0</v>
      </c>
      <c r="F86" s="273">
        <f>SUM(F87:F94)</f>
        <v>0</v>
      </c>
      <c r="G86" s="352">
        <f>SUM(G87+G92)</f>
        <v>12720</v>
      </c>
      <c r="H86" s="273">
        <f>SUM(H87:H92)</f>
        <v>0</v>
      </c>
      <c r="I86" s="273">
        <f>SUM(I87:I94)</f>
        <v>0</v>
      </c>
      <c r="J86" s="273">
        <f>SUM(J87:J94)</f>
        <v>0</v>
      </c>
      <c r="K86" s="482">
        <f>SUM(K87:K94)</f>
        <v>0</v>
      </c>
      <c r="L86" s="459">
        <f>SUM(L87+L92)</f>
        <v>12720</v>
      </c>
      <c r="M86" s="387">
        <f>SUM(M87:M92)</f>
        <v>13356</v>
      </c>
      <c r="N86" s="352">
        <f>SUM(N87:N92)</f>
        <v>13992.000000000002</v>
      </c>
    </row>
    <row r="87" spans="1:14" s="7" customFormat="1" ht="12.75" hidden="1" customHeight="1" x14ac:dyDescent="0.2">
      <c r="A87" s="58"/>
      <c r="B87" s="8"/>
      <c r="C87" s="8" t="s">
        <v>81</v>
      </c>
      <c r="D87" s="59" t="s">
        <v>485</v>
      </c>
      <c r="E87" s="275"/>
      <c r="F87" s="269"/>
      <c r="G87" s="351">
        <f>SUM(G88:G91)</f>
        <v>12720</v>
      </c>
      <c r="H87" s="269"/>
      <c r="I87" s="269"/>
      <c r="J87" s="269"/>
      <c r="K87" s="389"/>
      <c r="L87" s="460">
        <f>SUM(E87:J87)</f>
        <v>12720</v>
      </c>
      <c r="M87" s="385">
        <f>L87*1.05</f>
        <v>13356</v>
      </c>
      <c r="N87" s="353">
        <f>L87*1.1</f>
        <v>13992.000000000002</v>
      </c>
    </row>
    <row r="88" spans="1:14" s="7" customFormat="1" ht="12.75" hidden="1" customHeight="1" x14ac:dyDescent="0.2">
      <c r="A88" s="58"/>
      <c r="B88" s="8"/>
      <c r="C88" s="8"/>
      <c r="D88" s="540" t="s">
        <v>590</v>
      </c>
      <c r="E88" s="275"/>
      <c r="F88" s="269"/>
      <c r="G88" s="351"/>
      <c r="H88" s="269"/>
      <c r="I88" s="269"/>
      <c r="J88" s="269"/>
      <c r="K88" s="389"/>
      <c r="L88" s="460">
        <f>SUM(E88:K88)</f>
        <v>0</v>
      </c>
      <c r="M88" s="385"/>
      <c r="N88" s="353"/>
    </row>
    <row r="89" spans="1:14" s="7" customFormat="1" ht="12.75" hidden="1" customHeight="1" x14ac:dyDescent="0.2">
      <c r="A89" s="58"/>
      <c r="B89" s="8"/>
      <c r="C89" s="8"/>
      <c r="D89" s="540" t="s">
        <v>593</v>
      </c>
      <c r="E89" s="275"/>
      <c r="F89" s="269"/>
      <c r="G89" s="351">
        <v>4320</v>
      </c>
      <c r="H89" s="269"/>
      <c r="I89" s="269"/>
      <c r="J89" s="269"/>
      <c r="K89" s="389"/>
      <c r="L89" s="460">
        <f>SUM(E89:K89)</f>
        <v>4320</v>
      </c>
      <c r="M89" s="385"/>
      <c r="N89" s="353"/>
    </row>
    <row r="90" spans="1:14" s="7" customFormat="1" ht="12.75" hidden="1" customHeight="1" x14ac:dyDescent="0.2">
      <c r="A90" s="58"/>
      <c r="B90" s="8"/>
      <c r="C90" s="8"/>
      <c r="D90" s="540" t="s">
        <v>592</v>
      </c>
      <c r="E90" s="275"/>
      <c r="F90" s="269"/>
      <c r="G90" s="351">
        <v>4320</v>
      </c>
      <c r="H90" s="269"/>
      <c r="I90" s="269"/>
      <c r="J90" s="269"/>
      <c r="K90" s="389"/>
      <c r="L90" s="460">
        <f>SUM(E90:K90)</f>
        <v>4320</v>
      </c>
      <c r="M90" s="385"/>
      <c r="N90" s="353"/>
    </row>
    <row r="91" spans="1:14" s="7" customFormat="1" ht="12.75" hidden="1" customHeight="1" x14ac:dyDescent="0.2">
      <c r="A91" s="58"/>
      <c r="B91" s="8"/>
      <c r="C91" s="8"/>
      <c r="D91" s="332" t="s">
        <v>591</v>
      </c>
      <c r="E91" s="275"/>
      <c r="F91" s="269"/>
      <c r="G91" s="351">
        <v>4080</v>
      </c>
      <c r="H91" s="269"/>
      <c r="I91" s="269"/>
      <c r="J91" s="269"/>
      <c r="K91" s="389"/>
      <c r="L91" s="460">
        <f>SUM(E91:K91)</f>
        <v>4080</v>
      </c>
      <c r="M91" s="385"/>
      <c r="N91" s="353"/>
    </row>
    <row r="92" spans="1:14" s="7" customFormat="1" ht="12.75" hidden="1" customHeight="1" x14ac:dyDescent="0.2">
      <c r="A92" s="58"/>
      <c r="B92" s="8"/>
      <c r="C92" s="8" t="s">
        <v>87</v>
      </c>
      <c r="D92" s="332" t="s">
        <v>486</v>
      </c>
      <c r="E92" s="275"/>
      <c r="F92" s="269"/>
      <c r="G92" s="351"/>
      <c r="H92" s="269"/>
      <c r="I92" s="269"/>
      <c r="J92" s="269"/>
      <c r="K92" s="389"/>
      <c r="L92" s="460">
        <f>SUM(E92:J92)</f>
        <v>0</v>
      </c>
      <c r="M92" s="385">
        <f>L92*1.05</f>
        <v>0</v>
      </c>
      <c r="N92" s="353">
        <f>L92*1.1</f>
        <v>0</v>
      </c>
    </row>
    <row r="93" spans="1:14" s="7" customFormat="1" ht="12.75" hidden="1" customHeight="1" x14ac:dyDescent="0.2">
      <c r="A93" s="94"/>
      <c r="B93" s="95"/>
      <c r="C93" s="95"/>
      <c r="D93" s="332" t="s">
        <v>293</v>
      </c>
      <c r="E93" s="390"/>
      <c r="F93" s="277"/>
      <c r="G93" s="356"/>
      <c r="H93" s="277"/>
      <c r="I93" s="277"/>
      <c r="J93" s="277"/>
      <c r="K93" s="484"/>
      <c r="L93" s="460">
        <f>SUM(E93:J93)</f>
        <v>0</v>
      </c>
      <c r="M93" s="385">
        <f>L93*1.05</f>
        <v>0</v>
      </c>
      <c r="N93" s="353">
        <f>L93*1.1</f>
        <v>0</v>
      </c>
    </row>
    <row r="94" spans="1:14" s="7" customFormat="1" ht="12.75" hidden="1" customHeight="1" thickBot="1" x14ac:dyDescent="0.25">
      <c r="A94" s="357"/>
      <c r="B94" s="62"/>
      <c r="C94" s="62"/>
      <c r="D94" s="61" t="s">
        <v>294</v>
      </c>
      <c r="E94" s="391"/>
      <c r="F94" s="312"/>
      <c r="G94" s="373"/>
      <c r="H94" s="312"/>
      <c r="I94" s="312"/>
      <c r="J94" s="312"/>
      <c r="K94" s="485"/>
      <c r="L94" s="460">
        <f>SUM(E94:J94)</f>
        <v>0</v>
      </c>
      <c r="M94" s="470">
        <f>L94*1.05</f>
        <v>0</v>
      </c>
      <c r="N94" s="420">
        <f>L94*1.1</f>
        <v>0</v>
      </c>
    </row>
    <row r="95" spans="1:14" s="3" customFormat="1" ht="13.5" hidden="1" thickBot="1" x14ac:dyDescent="0.25">
      <c r="A95" s="357"/>
      <c r="B95" s="62"/>
      <c r="C95" s="62"/>
      <c r="D95" s="61" t="s">
        <v>421</v>
      </c>
      <c r="E95" s="391"/>
      <c r="F95" s="312"/>
      <c r="G95" s="373"/>
      <c r="H95" s="312"/>
      <c r="I95" s="312"/>
      <c r="J95" s="312"/>
      <c r="K95" s="485"/>
      <c r="L95" s="460">
        <f>SUM(E95:J95)</f>
        <v>0</v>
      </c>
      <c r="M95" s="470">
        <f>L95*1.05</f>
        <v>0</v>
      </c>
      <c r="N95" s="420">
        <f>L95*1.1</f>
        <v>0</v>
      </c>
    </row>
    <row r="96" spans="1:14" s="7" customFormat="1" ht="11.25" x14ac:dyDescent="0.2">
      <c r="B96" s="3"/>
      <c r="C96" s="3"/>
      <c r="D96" s="3"/>
      <c r="E96" s="254"/>
      <c r="F96" s="254"/>
      <c r="G96" s="254"/>
      <c r="H96" s="254"/>
      <c r="I96" s="254"/>
      <c r="J96" s="254"/>
      <c r="K96" s="254"/>
      <c r="M96" s="254"/>
      <c r="N96" s="254"/>
    </row>
    <row r="97" spans="2:14" s="7" customFormat="1" ht="11.25" x14ac:dyDescent="0.2">
      <c r="B97" s="3"/>
      <c r="C97" s="3"/>
      <c r="D97" s="3"/>
      <c r="E97" s="254"/>
      <c r="F97" s="254"/>
      <c r="G97" s="254"/>
      <c r="H97" s="254"/>
      <c r="I97" s="254"/>
      <c r="J97" s="254"/>
      <c r="K97" s="254"/>
      <c r="M97" s="254"/>
      <c r="N97" s="254"/>
    </row>
    <row r="98" spans="2:14" x14ac:dyDescent="0.2">
      <c r="B98" s="3"/>
      <c r="C98" s="3"/>
      <c r="D98" s="3"/>
    </row>
    <row r="99" spans="2:14" x14ac:dyDescent="0.2">
      <c r="B99" s="3"/>
      <c r="C99" s="3"/>
      <c r="D99" s="3"/>
    </row>
    <row r="100" spans="2:14" x14ac:dyDescent="0.2">
      <c r="B100" s="3"/>
      <c r="C100" s="3"/>
      <c r="D100" s="3"/>
    </row>
    <row r="101" spans="2:14" x14ac:dyDescent="0.2">
      <c r="B101" s="3"/>
      <c r="C101" s="3"/>
      <c r="D101" s="3"/>
    </row>
  </sheetData>
  <mergeCells count="19">
    <mergeCell ref="N3:N5"/>
    <mergeCell ref="E3:L3"/>
    <mergeCell ref="B55:D55"/>
    <mergeCell ref="B7:D7"/>
    <mergeCell ref="C15:D15"/>
    <mergeCell ref="M3:M5"/>
    <mergeCell ref="A2:D2"/>
    <mergeCell ref="B31:D31"/>
    <mergeCell ref="C32:D32"/>
    <mergeCell ref="C44:D44"/>
    <mergeCell ref="C24:D24"/>
    <mergeCell ref="A3:D5"/>
    <mergeCell ref="B86:D86"/>
    <mergeCell ref="C56:D56"/>
    <mergeCell ref="C63:D63"/>
    <mergeCell ref="B67:D67"/>
    <mergeCell ref="C68:D68"/>
    <mergeCell ref="C80:D80"/>
    <mergeCell ref="C74:D74"/>
  </mergeCells>
  <phoneticPr fontId="0" type="noConversion"/>
  <pageMargins left="0.19685039370078741" right="0" top="0.19685039370078741" bottom="0.19685039370078741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15</vt:i4>
      </vt:variant>
    </vt:vector>
  </HeadingPairs>
  <TitlesOfParts>
    <vt:vector size="30" baseType="lpstr">
      <vt:lpstr>1€</vt:lpstr>
      <vt:lpstr>2€</vt:lpstr>
      <vt:lpstr>3€</vt:lpstr>
      <vt:lpstr>4€</vt:lpstr>
      <vt:lpstr>5€</vt:lpstr>
      <vt:lpstr>6€</vt:lpstr>
      <vt:lpstr>7€</vt:lpstr>
      <vt:lpstr>8€</vt:lpstr>
      <vt:lpstr>9€</vt:lpstr>
      <vt:lpstr>10€</vt:lpstr>
      <vt:lpstr>11€</vt:lpstr>
      <vt:lpstr>12€</vt:lpstr>
      <vt:lpstr>13€</vt:lpstr>
      <vt:lpstr>14€</vt:lpstr>
      <vt:lpstr>1 - 14€</vt:lpstr>
      <vt:lpstr>'1€'!Názvy_tlače</vt:lpstr>
      <vt:lpstr>'10€'!Názvy_tlače</vt:lpstr>
      <vt:lpstr>'11€'!Názvy_tlače</vt:lpstr>
      <vt:lpstr>'12€'!Názvy_tlače</vt:lpstr>
      <vt:lpstr>'13€'!Názvy_tlače</vt:lpstr>
      <vt:lpstr>'14€'!Názvy_tlače</vt:lpstr>
      <vt:lpstr>'2€'!Názvy_tlače</vt:lpstr>
      <vt:lpstr>'3€'!Názvy_tlače</vt:lpstr>
      <vt:lpstr>'4€'!Názvy_tlače</vt:lpstr>
      <vt:lpstr>'5€'!Názvy_tlače</vt:lpstr>
      <vt:lpstr>'6€'!Názvy_tlače</vt:lpstr>
      <vt:lpstr>'7€'!Názvy_tlače</vt:lpstr>
      <vt:lpstr>'8€'!Názvy_tlače</vt:lpstr>
      <vt:lpstr>'9€'!Názvy_tlače</vt:lpstr>
      <vt:lpstr>'12€'!Oblasť_tlače</vt:lpstr>
    </vt:vector>
  </TitlesOfParts>
  <Company>Mestský úrad Kolárovo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PC</cp:lastModifiedBy>
  <cp:lastPrinted>2020-11-30T12:05:19Z</cp:lastPrinted>
  <dcterms:created xsi:type="dcterms:W3CDTF">2008-10-13T07:45:15Z</dcterms:created>
  <dcterms:modified xsi:type="dcterms:W3CDTF">2021-07-21T09:28:45Z</dcterms:modified>
</cp:coreProperties>
</file>